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ale\Dropbox\Research\PNISA\PNISA 2\"/>
    </mc:Choice>
  </mc:AlternateContent>
  <bookViews>
    <workbookView xWindow="0" yWindow="0" windowWidth="20490" windowHeight="7755" activeTab="4"/>
  </bookViews>
  <sheets>
    <sheet name="RA 1" sheetId="3" r:id="rId1"/>
    <sheet name="RA 2" sheetId="4" r:id="rId2"/>
    <sheet name="RA 3" sheetId="5" r:id="rId3"/>
    <sheet name="RA 4" sheetId="6" r:id="rId4"/>
    <sheet name="RA 5" sheetId="7" r:id="rId5"/>
  </sheets>
  <definedNames>
    <definedName name="_xlnm.Print_Titles" localSheetId="0">'RA 1'!$A:$A,'RA 1'!$1:$5</definedName>
    <definedName name="_xlnm.Print_Titles" localSheetId="1">'RA 2'!$A:$A,'RA 2'!$1:$5</definedName>
    <definedName name="_xlnm.Print_Titles" localSheetId="2">'RA 3'!$A:$A,'RA 3'!$1:$5</definedName>
    <definedName name="_xlnm.Print_Titles" localSheetId="3">'RA 4'!$A:$A,'RA 4'!$1:$5</definedName>
    <definedName name="_xlnm.Print_Titles" localSheetId="4">'RA 5'!$A:$A,'RA 5'!$1:$5</definedName>
  </definedNames>
  <calcPr calcId="152511" fullCalcOnLoad="1"/>
</workbook>
</file>

<file path=xl/calcChain.xml><?xml version="1.0" encoding="utf-8"?>
<calcChain xmlns="http://schemas.openxmlformats.org/spreadsheetml/2006/main">
  <c r="N62" i="7" l="1"/>
  <c r="N57" i="7"/>
  <c r="N55" i="7"/>
  <c r="N53" i="7"/>
  <c r="N43" i="7"/>
  <c r="N42" i="7"/>
  <c r="N13" i="7"/>
  <c r="N12" i="7"/>
  <c r="N22" i="6"/>
  <c r="M18" i="6"/>
  <c r="M17" i="6"/>
  <c r="L17" i="6"/>
  <c r="N8" i="6"/>
  <c r="N7" i="6"/>
  <c r="N22" i="5"/>
  <c r="N20" i="5"/>
  <c r="N19" i="5"/>
  <c r="N9" i="5"/>
  <c r="N8" i="5"/>
  <c r="N7" i="5"/>
  <c r="N70" i="4"/>
  <c r="N69" i="4"/>
  <c r="N68" i="4"/>
  <c r="N67" i="4"/>
  <c r="N66" i="4"/>
  <c r="N65" i="4"/>
  <c r="N64" i="4"/>
  <c r="N63" i="4"/>
  <c r="N54" i="4"/>
  <c r="N53" i="4"/>
  <c r="N52" i="4"/>
  <c r="N51" i="4"/>
  <c r="N47" i="4"/>
  <c r="N46" i="4"/>
  <c r="N45" i="4"/>
  <c r="N44" i="4"/>
  <c r="N43" i="4"/>
  <c r="N42" i="4"/>
  <c r="N41" i="4"/>
  <c r="N40" i="4"/>
  <c r="N50" i="4"/>
  <c r="N49" i="4"/>
  <c r="M37" i="4"/>
  <c r="N37" i="4"/>
  <c r="N36" i="4"/>
  <c r="N35" i="4"/>
  <c r="N34" i="4"/>
  <c r="N33" i="4"/>
  <c r="N32" i="4"/>
  <c r="N31" i="4"/>
  <c r="N30" i="4"/>
  <c r="N29" i="4"/>
  <c r="N28" i="4"/>
  <c r="N25" i="4"/>
  <c r="N24" i="4"/>
  <c r="N23" i="4"/>
  <c r="N22" i="4"/>
  <c r="N20" i="4"/>
  <c r="N19" i="4"/>
  <c r="N17" i="4"/>
  <c r="N16" i="4"/>
  <c r="N15" i="4"/>
  <c r="N13" i="4"/>
  <c r="N343" i="3"/>
  <c r="N342" i="3"/>
  <c r="N341" i="3"/>
  <c r="N340" i="3"/>
  <c r="N339" i="3"/>
  <c r="N338" i="3"/>
  <c r="N337" i="3"/>
  <c r="N336" i="3"/>
  <c r="N334" i="3"/>
  <c r="N333" i="3"/>
  <c r="N332" i="3"/>
  <c r="N331" i="3"/>
  <c r="N330" i="3"/>
  <c r="N329" i="3"/>
  <c r="N328" i="3"/>
  <c r="N327" i="3"/>
  <c r="N326" i="3"/>
  <c r="N325" i="3"/>
  <c r="N324" i="3"/>
  <c r="N323" i="3"/>
  <c r="N322" i="3"/>
  <c r="N321" i="3"/>
  <c r="N320" i="3"/>
  <c r="N316" i="3"/>
  <c r="N313" i="3"/>
  <c r="N312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M205" i="3"/>
  <c r="N205" i="3" s="1"/>
  <c r="L205" i="3"/>
  <c r="N204" i="3"/>
  <c r="M203" i="3"/>
  <c r="L203" i="3"/>
  <c r="N203" i="3" s="1"/>
  <c r="N202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0" i="3"/>
  <c r="N129" i="3"/>
  <c r="N128" i="3"/>
  <c r="N127" i="3"/>
  <c r="N126" i="3"/>
  <c r="N124" i="3"/>
  <c r="M123" i="3"/>
  <c r="N123" i="3" s="1"/>
  <c r="D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98" i="3"/>
  <c r="N97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1" i="3"/>
  <c r="N79" i="3"/>
  <c r="N78" i="3"/>
  <c r="N77" i="3"/>
  <c r="N76" i="3"/>
  <c r="N75" i="3"/>
  <c r="N74" i="3"/>
  <c r="N73" i="3"/>
  <c r="N71" i="3"/>
  <c r="N70" i="3"/>
  <c r="N69" i="3"/>
  <c r="N68" i="3"/>
  <c r="N67" i="3"/>
  <c r="M66" i="3"/>
  <c r="N66" i="3"/>
  <c r="N65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9" i="3"/>
  <c r="N8" i="3"/>
  <c r="M292" i="3"/>
  <c r="L292" i="3"/>
  <c r="M291" i="3"/>
  <c r="N291" i="3" s="1"/>
  <c r="L291" i="3"/>
  <c r="L290" i="3"/>
  <c r="M290" i="3" s="1"/>
  <c r="N290" i="3" s="1"/>
  <c r="L289" i="3"/>
  <c r="L287" i="3"/>
  <c r="L286" i="3"/>
  <c r="N286" i="3" s="1"/>
  <c r="M286" i="3"/>
  <c r="L285" i="3"/>
  <c r="M285" i="3"/>
  <c r="N285" i="3"/>
  <c r="L284" i="3"/>
  <c r="L283" i="3"/>
  <c r="L282" i="3"/>
  <c r="M282" i="3"/>
  <c r="N282" i="3" s="1"/>
  <c r="N247" i="3"/>
  <c r="M245" i="3"/>
  <c r="L245" i="3"/>
  <c r="N244" i="3"/>
  <c r="M243" i="3"/>
  <c r="L243" i="3"/>
  <c r="N242" i="3"/>
  <c r="M241" i="3"/>
  <c r="N241" i="3" s="1"/>
  <c r="L241" i="3"/>
  <c r="N240" i="3"/>
  <c r="M238" i="3"/>
  <c r="L238" i="3"/>
  <c r="N238" i="3" s="1"/>
  <c r="N237" i="3"/>
  <c r="G237" i="3"/>
  <c r="M236" i="3"/>
  <c r="L236" i="3"/>
  <c r="N235" i="3"/>
  <c r="G235" i="3"/>
  <c r="M233" i="3"/>
  <c r="L233" i="3"/>
  <c r="N233" i="3" s="1"/>
  <c r="N232" i="3"/>
  <c r="M231" i="3"/>
  <c r="L231" i="3"/>
  <c r="N230" i="3"/>
  <c r="M228" i="3"/>
  <c r="L228" i="3"/>
  <c r="N227" i="3"/>
  <c r="M226" i="3"/>
  <c r="L226" i="3"/>
  <c r="N225" i="3"/>
  <c r="M224" i="3"/>
  <c r="L224" i="3"/>
  <c r="N224" i="3" s="1"/>
  <c r="N223" i="3"/>
  <c r="M222" i="3"/>
  <c r="L222" i="3"/>
  <c r="N221" i="3"/>
  <c r="M220" i="3"/>
  <c r="L220" i="3"/>
  <c r="N219" i="3"/>
  <c r="M217" i="3"/>
  <c r="N217" i="3" s="1"/>
  <c r="L217" i="3"/>
  <c r="N216" i="3"/>
  <c r="M213" i="3"/>
  <c r="L213" i="3"/>
  <c r="N213" i="3" s="1"/>
  <c r="N212" i="3"/>
  <c r="M211" i="3"/>
  <c r="L211" i="3"/>
  <c r="N210" i="3"/>
  <c r="M201" i="3"/>
  <c r="L201" i="3"/>
  <c r="N200" i="3"/>
  <c r="M196" i="3"/>
  <c r="N196" i="3" s="1"/>
  <c r="L196" i="3"/>
  <c r="N195" i="3"/>
  <c r="M194" i="3"/>
  <c r="L194" i="3"/>
  <c r="N194" i="3" s="1"/>
  <c r="N193" i="3"/>
  <c r="M192" i="3"/>
  <c r="L192" i="3"/>
  <c r="N191" i="3"/>
  <c r="M190" i="3"/>
  <c r="L190" i="3"/>
  <c r="N189" i="3"/>
  <c r="M187" i="3"/>
  <c r="N187" i="3" s="1"/>
  <c r="L187" i="3"/>
  <c r="N190" i="3"/>
  <c r="N220" i="3"/>
  <c r="N228" i="3"/>
  <c r="N245" i="3"/>
  <c r="N226" i="3"/>
  <c r="N243" i="3"/>
  <c r="N192" i="3"/>
  <c r="N201" i="3"/>
  <c r="N236" i="3"/>
  <c r="N211" i="3"/>
  <c r="N222" i="3"/>
  <c r="N231" i="3"/>
  <c r="N292" i="3"/>
  <c r="M284" i="3"/>
  <c r="N284" i="3" s="1"/>
  <c r="M289" i="3"/>
  <c r="N289" i="3" s="1"/>
  <c r="M283" i="3"/>
  <c r="N283" i="3" s="1"/>
  <c r="M287" i="3"/>
  <c r="N287" i="3" s="1"/>
</calcChain>
</file>

<file path=xl/sharedStrings.xml><?xml version="1.0" encoding="utf-8"?>
<sst xmlns="http://schemas.openxmlformats.org/spreadsheetml/2006/main" count="1665" uniqueCount="779">
  <si>
    <t>b) Horticolas</t>
  </si>
  <si>
    <t>Tomate</t>
  </si>
  <si>
    <t>Repolho</t>
  </si>
  <si>
    <t>Ano</t>
  </si>
  <si>
    <t>Instrumentos de  politicas</t>
  </si>
  <si>
    <t>Requisitos</t>
  </si>
  <si>
    <t>Meta
O - Meta original do PNISA
R - Meta revista</t>
  </si>
  <si>
    <t>Garantir a adopcao de tecnologias melhoradas para o aumento  da produtividade de culturas alimentares principais</t>
  </si>
  <si>
    <t>R:</t>
  </si>
  <si>
    <t>O:</t>
  </si>
  <si>
    <t>MASA para formular metas de rendimento anual realísticos começando do ano fiscal 2018 para as culturas de rendimento promovidas pelo PNISA tendo em conta as actuais tendências de rendimento e recursos requeridos assim como recursos que provavelmente estarão disponíveis</t>
  </si>
  <si>
    <t>MMAIP para melhorar o sistema de monitoria e avaliação do PNISA e colher, analisar e usar dados de produção de alevinos em Moçambique</t>
  </si>
  <si>
    <t>MMAIP deve ajustar os valores dos indicadores de base e as metas tendo em conta as tendências actuais e os recursos disponíveis.
 MMAIP para desenhar um plano de acção para aumentar a produção de incluindo a produção domestica de alimento para peixe e estabelecimento de outras fabricas de produção de alevinos no país</t>
  </si>
  <si>
    <t>MMAIP deve melhorar o sistema de monitoria e avaliação do PNISA para incluir colecta, análise e uso de dados sobre pescado</t>
  </si>
  <si>
    <t>MMAIP para formular metas realísticas referentes as metas de produção anual de peixe começando em 2018 para PNISA tendo em conta as tendências actuais e os recursos que estarão provavelmente disponíveis</t>
  </si>
  <si>
    <t>MMAIP deve melhorar o sistema de monitoria e avaliação do PNISA para incluir colecta, análise e uso de dados sobre taxa de adopção das estratégias de mitigação das mudanças climáticas</t>
  </si>
  <si>
    <t>MMAIP para promover o estabelecimento de fábricas de produção de alevinos e de alimentos para peixe no país</t>
  </si>
  <si>
    <t>MMAIP para melhorar a supervisão para limitar a pesca ilegal</t>
  </si>
  <si>
    <t>Construção de infra-estruturas pecuárias principalmente para beneficiar os pequenos produtores com o envolvimento do sector privado</t>
  </si>
  <si>
    <t>Estabelecer Mercado para factores de produção de animais incluindo os respectivos serviços</t>
  </si>
  <si>
    <t>Mobilizar fundos para promover e expandir cursos de curta duração e de especialização com grau académico para enriquecer a capacidade de investigação dos funcionários ao nível central, provincial e distrital</t>
  </si>
  <si>
    <t>Providenciar incentives apropriados para:</t>
  </si>
  <si>
    <t>(i) reduzir a saída massiva de técnicos</t>
  </si>
  <si>
    <t>(ii) promover a eficiência e eficácia da produção cientifica</t>
  </si>
  <si>
    <t>Garantir eficiência baseada no valor unitário do dinheiro nas despesas da investigação para garantir o valor de dinheiro</t>
  </si>
  <si>
    <t>Melhorar a implementação do modelo de produção de resultados deste programa para garantir o valor de dinheiro durante a implementação</t>
  </si>
  <si>
    <t>Garantir eficiência na taxa de desembolsos durante os anos fiscais</t>
  </si>
  <si>
    <t>MASA para formular o plano de acção realístico incluindo metas realísticas para reduzir as altas taxas de não cobertura dos serviços de extensão  e mobilizar o aumento de recursos para o efeito</t>
  </si>
  <si>
    <t>MASA deve estabelecer assunções realísticas relativas a expansão do papel das  redes de extensão e explorar as parcerias entre o governo, privados e ONGs</t>
  </si>
  <si>
    <t>MASA para formular plano de acção realisto (incluindo metas realísticas) para cobrir a lacuna entre a meta referente a área irrigada e os valores actuais da área irrigada e garantir os recursos necessários para o efeito
Isto vai requerer que o MASA para estabelecer pressupostos realísticos sobre o papel do sector privado no desenvolvimento de sistemas de irrigação</t>
  </si>
  <si>
    <t>MASA para re-examinar os custos unitários de sistemas de irrigação com o objectivo de desenvolver opções de investimento em sistemas eficientes de irrigação  de baixo custo para aumentar o numero de beneficiários</t>
  </si>
  <si>
    <t>Estabelecer indicadores com as respectivas metas para facilitar a monitoria e avaliação e mobilizar fundos para garantir a implementação com sucesso das actividades deste programa</t>
  </si>
  <si>
    <t>Promover treinamento para os operadores e gestores de maquinas dos centros de serviço</t>
  </si>
  <si>
    <t>Organizar produtores em blocos para facilitar o uso de maquinaria e acesso aos serviços de extensão</t>
  </si>
  <si>
    <t>Conduzir estudo de vontade a pagar pelos serviços providenciados pelos centros de máquinas e desenhar um plano de acção baseado nos resultados do estudo para promover a competitividade entre os centros com o objectivo de reduzir os custos e promover o uso dos serviços prestados</t>
  </si>
  <si>
    <t>Simplificar os mecanismos de obtenção do subsídio de gasóleo enquanto se desenha mecanismos sustentáveis para expandir o acesso aos serviços de mecanização providenciados pelos centros de servicos</t>
  </si>
  <si>
    <t>Promover mecanismos para o uso multifuncional do tractor dado que este pode também ser usado para gerar energia necessária para a irrigação</t>
  </si>
  <si>
    <t>Estabelecer um ambiente efectivo e eficiente de uso de parques de máquinas. Existem parques localizados em sítios sem bombas de combustível e serviços de manutenção</t>
  </si>
  <si>
    <t>MASA para aumentar a capacidade de armazenamento e melhorar as tecnologias pos colheita nas familias e comunidades</t>
  </si>
  <si>
    <t>Aumentar as despesas neste programa dado o seu papel chave no aumento da renda dos produtores e consequentemente redução da pobreza</t>
  </si>
  <si>
    <t xml:space="preserve"> MASA, em colaboracao com MIC, desenvolver e suportar um plano de acção que promove a existência de pequenas e medias empresas competitivas de agroprossessamento e de desenvolvimento de tecnologias melhoradas de gestão pós colheita</t>
  </si>
  <si>
    <t>MITADER, em colaboracao com MASA promover a emissao imediata de DUATS e permitir que a terra usada pelos pequenos produtores seja usada como colateral</t>
  </si>
  <si>
    <t>MASA para coordenar com BM no desenvolvimento de um plano de acção que cria ambiente  para promover investimento directo estrangeiro para o sector agrário</t>
  </si>
  <si>
    <t>MASA em colaboracao com MITADER para desenvolver um plano de acção claro para fortificar cadeias de valores sustentáveis baseadas nas relações da agricultura e floresta que tem a participação do sector privado</t>
  </si>
  <si>
    <t>ANE, em colaboração com MASA, priorizar despesas referentes a pavimentação de estradas nas regiões com alto potencial agrário e estradas rurais que ligam as zonas de produção com os centros urbanos com alta densidade populacional</t>
  </si>
  <si>
    <t>ANE para melhorar o mecanismo de coordenação entre o MASA e o Ministério dos Transportes e Comunicações no sentido de determinar prioridades das ligações de estradas para melhorar acesso aos mercados e fazer a ligação entre as zonas produtoras e consumidoras</t>
  </si>
  <si>
    <t xml:space="preserve">MASA, através de SETSAN, para continuar a fortificar uma efectiva coordenação multissectorial na segurança alimentar e nutricional
</t>
  </si>
  <si>
    <t>Estabelecer metas específicas e realísticas para SAN</t>
  </si>
  <si>
    <t>Melhorar o acesso e utilização de alimentos de alto valor nutritivo</t>
  </si>
  <si>
    <t>Melhorar o sistema de monitoria e avaliação e colectar, analisar e usar dados para monitorar este indicador</t>
  </si>
  <si>
    <t>MASA para desenhar e implementar acções de mobilização de recursos financeiros para estabelecer/reabilitar sistemas de irrigação</t>
  </si>
  <si>
    <t>Ajustar as metas tendo em conta as tendências actuais e os recursos disponíveis</t>
  </si>
  <si>
    <t>MASA  em colaboração com o MITADER, deve garantir que o sistema de monitoria e avaliação do PNISA inclui a geração, análise e utilização dos dados relevantes para calcular, monitorar, analisar e utilizar os indicadores dos programas</t>
  </si>
  <si>
    <t>MASA, em colaboração com o MITADER para desenvolver estratégia e roteiro para alcançar as metas estabelecidas apoiadas pelo financiamento adequado a ser fornecido através PNISA</t>
  </si>
  <si>
    <t>O programa terra segura implementado pela MITADER tem como alvo a emissão de 5 milhões DUAT em 2019 e, consequentemente, é importante garantir que MITADER obtenha um financiamento adequado para permitir que o programa terra segura alcance a este objectivo</t>
  </si>
  <si>
    <t>MASA, em colaboração com a MITADER, deve garantir que o sistema de monitoria e avaliação do PNISA M&amp;E inclui a geração, análise e utilização dos dados relevantes dos indicadores do programa</t>
  </si>
  <si>
    <t>MASA, em colaboração com o MITADER para desenvolver planos de estratégia/acção para atingir os objectivos estabelecidos usando os fundos alocados através PNISA</t>
  </si>
  <si>
    <t>MITADER deve estabelecer indicadores e suas respectivas metas para este programa e garantir que o sistema de monitoria e avaliação do PNISA inclui a geração, análise e utilização dos dados relevantes para acompanhar as tendências desses indicadores</t>
  </si>
  <si>
    <t xml:space="preserve"> CENACARTA, em colaboração com MASA para  estabelecer indicadores e suas respectivas metas para este programa e garantir que o sistema de monitoria e avaliação do PNISA inclui a geração, análise e utilização dos dados relevantes para calcular e acompanhar as tendências destes indicadores</t>
  </si>
  <si>
    <t>MASA em colaboração com a CENACARTA, deve desenvolver estratégia/roteiro para a mobilização de fundos para implementar as actividades prioritárias no âmbito deste programa</t>
  </si>
  <si>
    <t>A principal recomendação é que o MASA desenvolva estratégias/roteiros visando mobilizar fundos para a implementação das actividades com o objectivo de aprimorar as reformas institucionais (por exemplo, como o desenvolvimento de regulamentos internos e de pessoal)</t>
  </si>
  <si>
    <t>MASA, em consulta com o escritório do primeiro-ministro, para explorar as opções mais adequadas para melhorar a eficiência e a eficácia dos mecanismos de coordenação da implementação do PNISA; isto ajudaria a acelerar a consecução dos objectivos da PNISA e definir objectivos realista facilitado pela responsabilização mútua entre vários intervenientes</t>
  </si>
  <si>
    <t>MASA para realizar workshops de treinamento para capacitar pessoal relevante do MASA, MITADER e principalmente os ligados na planificação e gestão dos recursos humanos em todos níveis (central, provincial e distrito) para usar dados estatísticos para orientar a formulação e implementação de políticas</t>
  </si>
  <si>
    <t>MASA para desenvolver um roteiro para fortalecer os processos e mecanismos apropriados de responsabilidade mútua, incluindo fortalecimento do CCSA</t>
  </si>
  <si>
    <t>MASA mobilizar fundos que permitam a provisão de incentivos adequados para: (i) Reduzir a saída massiva dos técnicos do MASA;
(ii) Promover uma melhor eficiência e utilização de estudos relevantes baseadas em evidencias,
(iii) Assegurar uma maior responsabilização para produção dos resultados estratégicos do PNISA</t>
  </si>
  <si>
    <t>MASA desenvolver os termos de referência e um plano de trabalho do Secretariado de CCSA</t>
  </si>
  <si>
    <t>MASA em consulta com o gabinete do Primeiro-Ministro, para estabelecer um mandato formal de CCSA para ajudar a garantir e melhorar a responsabilização</t>
  </si>
  <si>
    <t>MASA para fortalecer os mecanismos de responsabilização mútua da AGRED para ajudar a garantir que os parceiros de desenvolvimento forneçam suporte técnico e financeiro efectivo e oportuno para a implementação aprimorada da PNISA</t>
  </si>
  <si>
    <t>MASA e outras partes interessadas, para garantir a eficiência baseada no custo unitário de grandes despesas para ajudar a garantir o valor de dinheiro</t>
  </si>
  <si>
    <t>6. PROGRAMAS TRANSVERSAIS</t>
  </si>
  <si>
    <t>Descentralizacao</t>
  </si>
  <si>
    <t>Gabinete do Primeiro Ministro e MASA-SETSAN</t>
  </si>
  <si>
    <t>Instrumentos de Governacao da SAN estabelecidos</t>
  </si>
  <si>
    <t>Realizar o Fórum Nacional sobre Segurança Alimentar e Nutricional em Moçambique</t>
  </si>
  <si>
    <t>MASA- SETSAN</t>
  </si>
  <si>
    <t>Avaliacao da ESAN II e PAMRDC, ESAN III, Sistema de informacao de SAN, Sistema de monitoria das intervencoes de SAN</t>
  </si>
  <si>
    <t>SETSAN</t>
  </si>
  <si>
    <t>Politicas, Estrategias e Planos sectoriais</t>
  </si>
  <si>
    <t>SETSAN em Coordenacao com TAN-DFID</t>
  </si>
  <si>
    <t>Documentos das avaliacoes da ESAN II e PAMRDCe  Politicas sectoriais</t>
  </si>
  <si>
    <t>Plano de Comunicaco e Advocacia do PAMRDC , Estrategia de Coomunicacao para Mudanca de Comportamento Social, e outros Intrumentos e material para advocacia e sensibilizacao</t>
  </si>
  <si>
    <t>Envolvimento de varios actores comunitarios (APEs, Extensionistas, Activistas, etc)</t>
  </si>
  <si>
    <t>Melhorar os sistemas de Informacao de SAN</t>
  </si>
  <si>
    <t>Estabelecer a plataforma de mapeamento das intervenções de SAN no País</t>
  </si>
  <si>
    <t>Conhecida a situacao da SAN  para tomada de decisoes e planificacao de intervencoes</t>
  </si>
  <si>
    <t>Instrumentos de avaliacao da SAN</t>
  </si>
  <si>
    <t>Envolvimento de varios actores e inquiridores</t>
  </si>
  <si>
    <t>Fortalecer as capacidades tecnicas dos Recursos Humanos na area de SAN</t>
  </si>
  <si>
    <t>Reforçar a Capacidade dos Serviços Públicos Veterinários</t>
  </si>
  <si>
    <t>Aquisição e disponibilização de meios de transporte de campo para os niveis provincial e distrital</t>
  </si>
  <si>
    <t>Viaturas adquiridas e disponibilizadas</t>
  </si>
  <si>
    <t>DINAV
DPASAs</t>
  </si>
  <si>
    <t>Camaras de frio para os niveis central, provincial e distrital construidos ou reabilitados</t>
  </si>
  <si>
    <t>Melhoramento da rede de frio dos serviços de veterinária para a conservação e distribuição de vacinas e biológicos</t>
  </si>
  <si>
    <t>Reactivação da fiscalização veterinária para o controlo de movimento de Animais, de Produtos e de Subprodutos de Origem Animal</t>
  </si>
  <si>
    <t>Construção e reabilitação de infra-estruturas de maneio produtivo e sanitário</t>
  </si>
  <si>
    <t>Corredores de tratamentos construidos</t>
  </si>
  <si>
    <t>Promover o crescimento da produção avicola, com destaque para a produção de 128.253 Toneladas de frango no ano 2019</t>
  </si>
  <si>
    <t>Estabelecimento de unidades de processamento e  conservação de frango nas províncias de Niassa e Zambézia</t>
  </si>
  <si>
    <t>Matadouros avicolas estabelecidos</t>
  </si>
  <si>
    <t>Produção e divulgação de pacotes tecnologicos de maneio produtivo, reprodutivo e sanitario</t>
  </si>
  <si>
    <t>Pacotes tecnologicos produzidos e divulgados</t>
  </si>
  <si>
    <t>DINAV
DNEA
DPASAs</t>
  </si>
  <si>
    <t>Promover o aumento da produção e da produtividade de carne</t>
  </si>
  <si>
    <t>Alargamento da cobertura dos banhos carracicidas no sector familiar, para 12 banhos/animal /ano – para a prevenção e controlo de carraças e de doenças por elas transmitidas</t>
  </si>
  <si>
    <t>Banhos carracicidas realizados</t>
  </si>
  <si>
    <t>Cabeças de gado bovino vacinadas</t>
  </si>
  <si>
    <t>DINAV
IIAM-DCA
DPASAs</t>
  </si>
  <si>
    <t>Construção de infraestruturas de comercialização e de abate de animais e de processamento de carnes</t>
  </si>
  <si>
    <t>Redução da prevalência da Tuberculose bovina de 40% para 10% nos distritos de Govuro, Morrumbala, Buzi, Mutarara, Mecanhelas e Machanga</t>
  </si>
  <si>
    <t>Centros de engorda estabelecidos</t>
  </si>
  <si>
    <t>Melhoramento genetico de gado  Bovino de corte</t>
  </si>
  <si>
    <t>Disponibilizados semen de alto mérito genetico</t>
  </si>
  <si>
    <t>Disponibilizados reprodutores de raças de alto mérito genetico</t>
  </si>
  <si>
    <t>Promover o crescimento da produção do leite fresco  para 2.929.000 litros no ano 2019</t>
  </si>
  <si>
    <t>Aquisição e disponibilização de semen e embriões de raças de alto valor genético</t>
  </si>
  <si>
    <t>Semen disponibilizado (doses)</t>
  </si>
  <si>
    <t>Aquisição e disponibilização de reprodutores de bovinos de alto merito genético</t>
  </si>
  <si>
    <t>Reprodutores disponibilizados</t>
  </si>
  <si>
    <t>IIAM</t>
  </si>
  <si>
    <t>a) Cereais</t>
  </si>
  <si>
    <t>Milho</t>
  </si>
  <si>
    <t>Arroz</t>
  </si>
  <si>
    <t>Feijao vulgar</t>
  </si>
  <si>
    <t>d) Tuberculos</t>
  </si>
  <si>
    <t>c) Leguminosas</t>
  </si>
  <si>
    <t>e) Culturas de rendimento</t>
  </si>
  <si>
    <t>Producao de vacinas</t>
  </si>
  <si>
    <t>Carbunculo Hemático</t>
  </si>
  <si>
    <t>Carbunculo Sintómatico</t>
  </si>
  <si>
    <t>Produzir vacina contra Carbunculo Hemático</t>
  </si>
  <si>
    <t>Produzir vacina contra Carbunculo Sintomático</t>
  </si>
  <si>
    <t>a) Milho</t>
  </si>
  <si>
    <t>Cebola</t>
  </si>
  <si>
    <t>Aumentar a disponibilidade de insumos</t>
  </si>
  <si>
    <t>DINAS</t>
  </si>
  <si>
    <t>IAM</t>
  </si>
  <si>
    <t>Produzir, distribuir e plantar mudas de cajueiros</t>
  </si>
  <si>
    <t xml:space="preserve">Mudas de cajueiros produzidas, plantadas e distribuidas </t>
  </si>
  <si>
    <t>INCAJU</t>
  </si>
  <si>
    <t>Maneio Integrado de Cajueiros (Tratamento Químico de Cajueiros)</t>
  </si>
  <si>
    <t>Cajueiros tratados contra pragas e doenças</t>
  </si>
  <si>
    <t>Capacitação Institucional</t>
  </si>
  <si>
    <t>Apoio a Indústria de Processamento do Caju</t>
  </si>
  <si>
    <t>Investigação do Caju</t>
  </si>
  <si>
    <t>Aumentar a cobertura dos serviços de extensão através de contratação e capacitação de extensionistas</t>
  </si>
  <si>
    <t>Plano Director da Extensão Agrária</t>
  </si>
  <si>
    <t>Capacitar produtores em tecnologias agrárias melhoras</t>
  </si>
  <si>
    <t>Capacitar associações de Produtores em associativismo, liderança, gestão de conflitos, agronegócios, desenho do projecto e angariação de fundos)</t>
  </si>
  <si>
    <t>PEDSA</t>
  </si>
  <si>
    <t xml:space="preserve"> Massificar o treinamento dos produtores  em tecnicas de EMCs. Capacitar produtores usando a abordagem de EMCs</t>
  </si>
  <si>
    <t>MASA</t>
  </si>
  <si>
    <t>Construir celeiros melhorados</t>
  </si>
  <si>
    <t>Desenho e aprovacao de estrategia/plano de accao de pos colheita</t>
  </si>
  <si>
    <t xml:space="preserve"> Realizar e promover dias de campo a nivel dos distritos</t>
  </si>
  <si>
    <t>DNEA &amp; DPASAs</t>
  </si>
  <si>
    <t xml:space="preserve">Promover a troca de experiências entre os produtores </t>
  </si>
  <si>
    <t>Promover o emprego, produtividade e competitividade</t>
  </si>
  <si>
    <t>Incubar jovens produtores</t>
  </si>
  <si>
    <t>MASA/Áustria</t>
  </si>
  <si>
    <t>Apoio Institucional aos Serviços de Extensão</t>
  </si>
  <si>
    <t>Elaborar o Plano Director da Extensão Agrária (2018-2025)</t>
  </si>
  <si>
    <t>DNEA</t>
  </si>
  <si>
    <t>Alinhado com o PEDSA II</t>
  </si>
  <si>
    <t>Avaliar o desempenho dos serviços de extensão a todos os níveis</t>
  </si>
  <si>
    <t xml:space="preserve">Realizar monitorias das actividades de extensão a todos os níveis </t>
  </si>
  <si>
    <t xml:space="preserve">Promover comités provinciais de mecanização </t>
  </si>
  <si>
    <t xml:space="preserve">Comités Provinciais Estabelecidos e funcionais                                                                                              </t>
  </si>
  <si>
    <t>DINAS, FDA, DPASAS, SDAE, Produtores, Provedores de Insumos</t>
  </si>
  <si>
    <t xml:space="preserve">Sistema de M&amp;A estabelecido         </t>
  </si>
  <si>
    <t>Treinar operadores de maquinas</t>
  </si>
  <si>
    <t>Operadores de maquinas treinados</t>
  </si>
  <si>
    <t xml:space="preserve">Promover associações de produtores </t>
  </si>
  <si>
    <t>Associacoes de produtores estabelecidos</t>
  </si>
  <si>
    <t>Promover estudos para avaliar o nível de desempenho e competividade entre os CSAs</t>
  </si>
  <si>
    <t>CSAs avaliados</t>
  </si>
  <si>
    <t>Realizar dias de campo  para a demostração da versatilidade das máquinas e promoção de novas tecnologias complementares ao tractor</t>
  </si>
  <si>
    <t>Dias de campo organizados</t>
  </si>
  <si>
    <t>Realizar  feiras de mecanização  para a demostração da versatilidade das máquinas e promoção de novas tecnologias complementares ao tractor</t>
  </si>
  <si>
    <t>Feiras organizadas</t>
  </si>
  <si>
    <t>Linhas de credito bonificados estabelecidos</t>
  </si>
  <si>
    <t>FDA</t>
  </si>
  <si>
    <t>Linhas de fundos de garantia estabelecidos</t>
  </si>
  <si>
    <t>Avaliação do impacto e revisão da políticas de incentivos para investimentos no sector agrário</t>
  </si>
  <si>
    <t>Promover o desenvolvimento de cadeias de valor estratégicas (avicultura, hortícolas, carnes vermelhas e mandioca)</t>
  </si>
  <si>
    <t xml:space="preserve">Produtores beneficiados </t>
  </si>
  <si>
    <t>INIR</t>
  </si>
  <si>
    <t>Bovinos positivos a tuberculose abatidos e substituidos</t>
  </si>
  <si>
    <t>Aumentar o numero de productores assistidos pelos extensionistas</t>
  </si>
  <si>
    <t>Aumentar a % de productores assistidos pelos extensionistas</t>
  </si>
  <si>
    <t>Contratar  e equipar mais extensionistas</t>
  </si>
  <si>
    <t xml:space="preserve">IAM, Empresas produtoras de semente de Algodao (Mocotex, Mozaco, Plexus) </t>
  </si>
  <si>
    <t xml:space="preserve">Revitalizar a producao de sisal e outras culturas para fins texteis </t>
  </si>
  <si>
    <t xml:space="preserve">Elaboração do estudo de Revitalizaçãoda cadeia de produção do sisal em Moçambique </t>
  </si>
  <si>
    <t xml:space="preserve">Estudo realizado </t>
  </si>
  <si>
    <t>Sector Privado</t>
  </si>
  <si>
    <t>Industrializar os produtos e subprodutos do algodão localmente</t>
  </si>
  <si>
    <t xml:space="preserve">Instalado um centro de processamento artesanal da fibra do algodao </t>
  </si>
  <si>
    <t>Aumentar a produção, produtividade e qualidade do algodão e sisal Moçambicano</t>
  </si>
  <si>
    <t>Estabelecer centros de engorda para o melhoramento da produtividade do gado de corte no sector empresarial</t>
  </si>
  <si>
    <t>13 Regadios  construidos (Totalizando 2353 ha)</t>
  </si>
  <si>
    <t>Reabilitação de Sistemas de Irrigação</t>
  </si>
  <si>
    <t>Aprovisionar equimamento de rega</t>
  </si>
  <si>
    <t>4200 Kits de equipamento de rega aprovisionados (Totalizando 210 ha)</t>
  </si>
  <si>
    <t xml:space="preserve">FDA </t>
  </si>
  <si>
    <t>Elaborar e Aprovar um Regulamento sobre CSAs</t>
  </si>
  <si>
    <t>Desenhar planos conjuntos de mecanizacao envolvendo os diferentes actores no sector agrário</t>
  </si>
  <si>
    <t xml:space="preserve">Planos  de campanha conjuntos elaborados                                                                                       </t>
  </si>
  <si>
    <t xml:space="preserve">Parcerias estabelecidas com instituições  de ensino tecno-profissional </t>
  </si>
  <si>
    <t xml:space="preserve">Institutos Politécnios Agrários, Fornecedores do equipamento, Empresas de Assitência Técnica </t>
  </si>
  <si>
    <t>Treinar gestores de CSAs</t>
  </si>
  <si>
    <t>Gestores de Centros de Serviços treinados</t>
  </si>
  <si>
    <t>DPCI</t>
  </si>
  <si>
    <t xml:space="preserve">Explorações agrárias com acesso ao combustível bonicado </t>
  </si>
  <si>
    <t>Promover a diversificação dos serviços prestados pelos CSAs através serviços complementares que induzem a demanda da mecanização (provisão de insumos, análise de solos, assistência técnica, conservação, processamento e comercialização)</t>
  </si>
  <si>
    <t xml:space="preserve"> Serviços complementares estabelecidos nos CSAs</t>
  </si>
  <si>
    <t xml:space="preserve">Promover o estabelecimento de unidades de abastecimento de combustível móveis ou fixos junto ao CSAs </t>
  </si>
  <si>
    <t xml:space="preserve">MASA, MIREME (FUNAE) </t>
  </si>
  <si>
    <t xml:space="preserve">Expandir as unidades de assitência técnica às máquinas </t>
  </si>
  <si>
    <t>Fornecedores de Máquinas, Empresa de assitência técnica</t>
  </si>
  <si>
    <t>Promover a formação de mecânicos</t>
  </si>
  <si>
    <t>Institutos Politécnios Agrários, Fornecedores de Máquinas, Empresas de assitência técnica</t>
  </si>
  <si>
    <t>Unidades moveis de abastecimento de combustivel estabelecidos</t>
  </si>
  <si>
    <t>Unidades de assistencia tecnica de maquinas estabelecidas</t>
  </si>
  <si>
    <t>Promover o acesso aos serviços finaceiros através de estabelecimento e divulgação de linhas de crédito bonificadas</t>
  </si>
  <si>
    <t xml:space="preserve">MASA, MEF e Instituições financeiras </t>
  </si>
  <si>
    <t xml:space="preserve">Promover fundos de garantia para partilha de risco </t>
  </si>
  <si>
    <t>Levantar, inventariar e mapear as potenciais oportunidade do agronegócio em moçambique para direcionar os investimentos agrários</t>
  </si>
  <si>
    <t xml:space="preserve">Oportunidades do agronegócio mapeadas </t>
  </si>
  <si>
    <t>Efectuar a avaliação do impacto e revisão do pacote de incentivos para os investidores do sector agrário</t>
  </si>
  <si>
    <t xml:space="preserve">Pacote de incentivos avaliado e revisto </t>
  </si>
  <si>
    <t>MASA, MEF e BM</t>
  </si>
  <si>
    <t>MASA, em colaboracao com o BM e IPEME providenciar incentivos que criam um ambiente para encorajar as instituições financeiras para expandir a concessão de crédito no sector agrário que também inclui pequenas e medias empresas e serviços financeiros para as zonas rurais com potencial agrário</t>
  </si>
  <si>
    <t>1.8 ton/ha</t>
  </si>
  <si>
    <t>1.1 ton/ha</t>
  </si>
  <si>
    <t>14 ton/ha</t>
  </si>
  <si>
    <t>20 ton/ha</t>
  </si>
  <si>
    <t>18 ton/ha</t>
  </si>
  <si>
    <t>23 ton/ha</t>
  </si>
  <si>
    <t>22 ton/ha</t>
  </si>
  <si>
    <t>c) Arroz</t>
  </si>
  <si>
    <t>1.6 ton/ha</t>
  </si>
  <si>
    <t>1.2 ton/ha</t>
  </si>
  <si>
    <t>1500 ton</t>
  </si>
  <si>
    <t>450 ha</t>
  </si>
  <si>
    <t>Tecnicos e produtores capacitados</t>
  </si>
  <si>
    <t>Cultura do milho livre da lagarta do funil</t>
  </si>
  <si>
    <t>Eclosao da praga detecatda antepdamente e controlada</t>
  </si>
  <si>
    <t>Realizar monitorias do gafanhoto vermelho</t>
  </si>
  <si>
    <t>Prevenida a introducao de novas pragas no pais</t>
  </si>
  <si>
    <t>Efectuar inspencoes sobre o maneio de pesticidas</t>
  </si>
  <si>
    <t>uso seguro e padronizado de pesticidas</t>
  </si>
  <si>
    <t>Fazer o aprovisionamento de pesticidas e equipamento de proteccao</t>
  </si>
  <si>
    <t>DPASAs</t>
  </si>
  <si>
    <t xml:space="preserve">Doenca contida </t>
  </si>
  <si>
    <t>Silvicultura</t>
  </si>
  <si>
    <t>R</t>
  </si>
  <si>
    <t>Culturas alimentares livres da lagarta incvasora</t>
  </si>
  <si>
    <t>Pragas controladas</t>
  </si>
  <si>
    <t>Conduzir ensaios de culturas para a libertacao de variedades</t>
  </si>
  <si>
    <t>Variedades de milho libertas</t>
  </si>
  <si>
    <t>Variedades de tomate liberta</t>
  </si>
  <si>
    <t>b) Leguminosas</t>
  </si>
  <si>
    <t>789.6 ton</t>
  </si>
  <si>
    <t>84 ton</t>
  </si>
  <si>
    <t>11 ton</t>
  </si>
  <si>
    <t>26.85 ton</t>
  </si>
  <si>
    <t>41.5 ton</t>
  </si>
  <si>
    <t>49.8 ton</t>
  </si>
  <si>
    <t>468 ton</t>
  </si>
  <si>
    <t>54 ton</t>
  </si>
  <si>
    <t>4.2 ton</t>
  </si>
  <si>
    <t>140 ton</t>
  </si>
  <si>
    <t>Semente de milho produzida</t>
  </si>
  <si>
    <t>Semente de arroz produzida</t>
  </si>
  <si>
    <t>Semente de mapira produzida</t>
  </si>
  <si>
    <t>Semente de feijao vulgar produzida</t>
  </si>
  <si>
    <t>Semente de feijao nhemba produzida</t>
  </si>
  <si>
    <t>Semente de feijao boer produzida</t>
  </si>
  <si>
    <t>Semente de soja produzida</t>
  </si>
  <si>
    <t>Semente de amendoim produzida</t>
  </si>
  <si>
    <t>Ramas de batata doce produzidas</t>
  </si>
  <si>
    <t>Estacas de mandioca produzidas</t>
  </si>
  <si>
    <t>Semente de algodao produzida</t>
  </si>
  <si>
    <t>Newcastle Estirpe I 2</t>
  </si>
  <si>
    <t>Produzir vacina contra Newcastle Estirpe I2</t>
  </si>
  <si>
    <t>Doses de vacinas Newcastle Estirpe I2 produzidas</t>
  </si>
  <si>
    <t>Doses de vacinas Carbunculo Hematico produzidas</t>
  </si>
  <si>
    <t>Doses de vacinas Carbunculo Sintomatico produzidas</t>
  </si>
  <si>
    <t>Semente de boa qualidade disponibilizada</t>
  </si>
  <si>
    <t>N/A</t>
  </si>
  <si>
    <t>Kits básicos de semente de feijoes fornecidos</t>
  </si>
  <si>
    <t>Kits básicos de semente de amendoim fornecidos</t>
  </si>
  <si>
    <t>Campos de producao de sementes de feijoes inspeccionados (ha)</t>
  </si>
  <si>
    <t>Campos de producao de sementes de amendoim inspeccionados (ha)</t>
  </si>
  <si>
    <t>Produzir mudas florestais atraves de contractos programas</t>
  </si>
  <si>
    <t>Revisão da Legislação do Sub Sector do Caju (Em curso)</t>
  </si>
  <si>
    <t>Realizado o estudo sobre o mercado informal da castanha</t>
  </si>
  <si>
    <t>Realizado o estudo sobre o impacto dos Programas de Mudas e Químicos</t>
  </si>
  <si>
    <t>Revisão da Legislação do SubSector do Caju (Em curso)</t>
  </si>
  <si>
    <t>250 ha</t>
  </si>
  <si>
    <t>200 ha</t>
  </si>
  <si>
    <t>Selecção e melhoramento de material de propagação (Número de clones e área de ensaios)</t>
  </si>
  <si>
    <t>R.</t>
  </si>
  <si>
    <t>Realizadas monitorias ao subsector</t>
  </si>
  <si>
    <t>HIV e SIDA e Juventude</t>
  </si>
  <si>
    <t>Orientação ao Plano Estratégico Nacional de Resposta ao HIV e SIDA- PEN 2015-2020</t>
  </si>
  <si>
    <t>Sessões de sensibilização realizadas</t>
  </si>
  <si>
    <t>Facilitadores e material relacionado</t>
  </si>
  <si>
    <t>Manuais distribuidos</t>
  </si>
  <si>
    <t>O MASA deve distribuir Brochuras sobre Tecnologias apropriadas para mitigação dos efeitos do HIV/SIDA no Sector Agrário.</t>
  </si>
  <si>
    <t>Brochuras distribuidas</t>
  </si>
  <si>
    <t>Material (brochuras de tecnologias agrárias)</t>
  </si>
  <si>
    <t>O MASA em coordenação com o CNCS deve formar os pontos focais em matéria actualizada sobre o  HIV SIDA</t>
  </si>
  <si>
    <t>Orientação ao Plano Estratégico Nacional de Resposta ao HIV e SIDA- PEN 2015-2021</t>
  </si>
  <si>
    <t>Pontos focais formados em matéria do HIV SIDA</t>
  </si>
  <si>
    <t>30  Pontos Focais por formar</t>
  </si>
  <si>
    <t>O MASA deve direccionar a comunicação para os padrões de comportamento que galvanizam a epidemia no sector agrário.</t>
  </si>
  <si>
    <t>Orientação ao Plano Estratégico Nacional de Resposta ao HIV e SIDA- PEN 2015-2022</t>
  </si>
  <si>
    <t>Comunicação efectuada</t>
  </si>
  <si>
    <t>4  sessões de sensibilização</t>
  </si>
  <si>
    <t>Politicas da Juventude</t>
  </si>
  <si>
    <t>Incubação de Jovens</t>
  </si>
  <si>
    <t>Aumento de associações e cooperativas legíveis competindo no mercado e na cadeia do agro negocio</t>
  </si>
  <si>
    <r>
      <t>Instalado o Sistema de Informaç</t>
    </r>
    <r>
      <rPr>
        <sz val="8"/>
        <rFont val="Calibri"/>
        <family val="2"/>
      </rPr>
      <t>ã</t>
    </r>
    <r>
      <rPr>
        <sz val="8"/>
        <rFont val="Times New Roman"/>
        <family val="1"/>
      </rPr>
      <t>o Geográfica (GIS)</t>
    </r>
  </si>
  <si>
    <r>
      <t>Reabilitado e apetrechado o Centro de Investigaç</t>
    </r>
    <r>
      <rPr>
        <sz val="8"/>
        <rFont val="Calibri"/>
        <family val="2"/>
      </rPr>
      <t>ã</t>
    </r>
    <r>
      <rPr>
        <sz val="8"/>
        <rFont val="Times New Roman"/>
        <family val="1"/>
      </rPr>
      <t>o de Nassuruma - Nampula</t>
    </r>
  </si>
  <si>
    <t>Realizar monitorias do pardal do bico vermelho</t>
  </si>
  <si>
    <t>Promover e assistir as MPMEs na implementação de normas e certificação de qualidade</t>
  </si>
  <si>
    <t>MPMEs assistidas</t>
  </si>
  <si>
    <t>Promover a participacao das MPMEs na feira annual de especialidade</t>
  </si>
  <si>
    <t>MPMEs participam na feira annual de especialidade</t>
  </si>
  <si>
    <t>Capacitar produtores para desenvolver a cadeia avicola</t>
  </si>
  <si>
    <t>Produtores capacitados na cadeia avicola</t>
  </si>
  <si>
    <t>Desenhar e implementar o programa integrado de Literacia Financeira para MPMEs do sector agrícola</t>
  </si>
  <si>
    <t>MPMEs capacitados na literacia financeirta</t>
  </si>
  <si>
    <t>MPMEs capacitadas e apoidadas na preparacao de dossies para financiamento e financiadas</t>
  </si>
  <si>
    <t>Financiar agricultores e empreendedores da cadeia avícola (jovens e mulheres) em insumos produtivos</t>
  </si>
  <si>
    <t>Empreendedores da cadeia avícola (jovens e mulheres) financiados em insumos produtivos</t>
  </si>
  <si>
    <t>Realizar  monitoria e avaliação da vulnerabilidade à Insegurança Alimentar e Nutricional Aguda</t>
  </si>
  <si>
    <t>SETSAN , MASA, MEF e Parceiros</t>
  </si>
  <si>
    <t xml:space="preserve"> Elaboração de Estudos de Viabilidade e Projectos Executivos  de Regadios</t>
  </si>
  <si>
    <t>Contrução de Regadios</t>
  </si>
  <si>
    <t>Contrução de Sistemas de Irrigação</t>
  </si>
  <si>
    <t>Reabilitação de Regadios</t>
  </si>
  <si>
    <t>Equipamento Hidroagricola</t>
  </si>
  <si>
    <t>Equipamento Informático</t>
  </si>
  <si>
    <t>Aprovisionar Equipamento Informático</t>
  </si>
  <si>
    <t>Equipamento Informático aprovisionado (Totalizando 20 unidades)</t>
  </si>
  <si>
    <t>Parques de Retém  construidos e equipados</t>
  </si>
  <si>
    <t>Postos de Fiscalização construidos e equipados</t>
  </si>
  <si>
    <t>Infraestruturas construidas (Feiras, Matadouros e casas de matança)</t>
  </si>
  <si>
    <t>Nº de EMC's estabelecidos</t>
  </si>
  <si>
    <t>Nº de dias de campo realizadas</t>
  </si>
  <si>
    <t>Nº de produtores envolvidos na troca de experiências</t>
  </si>
  <si>
    <t>Nº de jovens produtores incubados</t>
  </si>
  <si>
    <t>O</t>
  </si>
  <si>
    <t>MASA/DNEA E Parceiros</t>
  </si>
  <si>
    <t>Elaborar o plano de acção pós-colheita</t>
  </si>
  <si>
    <t>Variedades de cebola liberta</t>
  </si>
  <si>
    <t>Alho</t>
  </si>
  <si>
    <t>Variedades de alho liberta</t>
  </si>
  <si>
    <t>Variedades de repolho libertas</t>
  </si>
  <si>
    <t xml:space="preserve">       Feijao nhemba</t>
  </si>
  <si>
    <t>Amenoim</t>
  </si>
  <si>
    <t xml:space="preserve">       Soja</t>
  </si>
  <si>
    <t>Feijão buer</t>
  </si>
  <si>
    <t>Nova Construção</t>
  </si>
  <si>
    <t>Construção de infra-estruturas para reforço da capacidade de trabalhos de pesquisa agrária</t>
  </si>
  <si>
    <t>Construir Unidade de Produção de Vacinas Contra Doenças Animais</t>
  </si>
  <si>
    <t>Unidade de Produção de Vacinas Contra Doenças Animais Construida</t>
  </si>
  <si>
    <t>MASA e MEF (Alocar recursos financeiros)</t>
  </si>
  <si>
    <t>Divulgado e socializado o programa  a nivel nacional</t>
  </si>
  <si>
    <t>Tecnicos provinciais da silvicultura treinados</t>
  </si>
  <si>
    <t xml:space="preserve">DINAS
</t>
  </si>
  <si>
    <t>Reabilitar os postos de inspeccao fitossanitarias</t>
  </si>
  <si>
    <t xml:space="preserve">Postos de inspeccao fitossanitarias reabilitadas </t>
  </si>
  <si>
    <t>Estudos de Viabilidade e Projectos Executivos de Regadios</t>
  </si>
  <si>
    <t>Elaborado 6 Estudos de Viabilidade e projectos executivos de Regadios totalizando 545,1 ha</t>
  </si>
  <si>
    <t>Estabelecer sistemas de M&amp;A</t>
  </si>
  <si>
    <t>Estabelecer parcerias com as instituições  de ensino tecnico-profissional agrário para formação  e capacitação nas áreas de mecanização e gestão do agronegócio</t>
  </si>
  <si>
    <t>Variedades de feijao nhemba liberta</t>
  </si>
  <si>
    <t>Variedades de soja liberta</t>
  </si>
  <si>
    <t>Variedades de feijao vulgar liberta</t>
  </si>
  <si>
    <t>Produzir semente basica no ambito de tecnologias melhoradas  adaptadas a diferentes condições agro- ecologicas  de alta eficiencia e competitividade</t>
  </si>
  <si>
    <t>2925 ton</t>
  </si>
  <si>
    <t>1880 ton</t>
  </si>
  <si>
    <t>Semente de Mexoeira produzida</t>
  </si>
  <si>
    <t>2 tons</t>
  </si>
  <si>
    <t>0 tons</t>
  </si>
  <si>
    <t>10 ton</t>
  </si>
  <si>
    <t>30 ton</t>
  </si>
  <si>
    <t>25 ton</t>
  </si>
  <si>
    <t>16.5 ton</t>
  </si>
  <si>
    <t>500 ton</t>
  </si>
  <si>
    <t>56 ton</t>
  </si>
  <si>
    <t>12409 milhoes de ramas</t>
  </si>
  <si>
    <t xml:space="preserve">1137 milhoes de estacas </t>
  </si>
  <si>
    <t>1280 milhoes de estacas</t>
  </si>
  <si>
    <t>Milho (3.0tonha)</t>
  </si>
  <si>
    <t>Arroz  (4.0ton/ha)</t>
  </si>
  <si>
    <t>Mexoeira (0.6 ton/ha)</t>
  </si>
  <si>
    <t>Mapira (2.0ton/ha)</t>
  </si>
  <si>
    <t>Feijao vulgar (1.2ton/ha)</t>
  </si>
  <si>
    <t>Feijao nhemba (1.2 ton/ha)</t>
  </si>
  <si>
    <t>Feijao boer (1.2 ton/ha)</t>
  </si>
  <si>
    <t>Soja (1.2 ton/ha)</t>
  </si>
  <si>
    <t>Amendoim (0.8 ton/ha)</t>
  </si>
  <si>
    <t>Batata doce (33 ton/ha)</t>
  </si>
  <si>
    <t>Mandioca (80 ton/ha)</t>
  </si>
  <si>
    <t>Algodao (0.8 ton/ha)</t>
  </si>
  <si>
    <t>Gergelim (0.5 ton/ha)</t>
  </si>
  <si>
    <t>SEMEAR</t>
  </si>
  <si>
    <t>CIP</t>
  </si>
  <si>
    <t>AGRA</t>
  </si>
  <si>
    <t>DINAV-MASA</t>
  </si>
  <si>
    <t>Descentralizar o CONSAN atraves da criacao de CONSANS provinciais</t>
  </si>
  <si>
    <t>CONSAN provinciais estabelecidos</t>
  </si>
  <si>
    <t>ND</t>
  </si>
  <si>
    <t>MISAU, MASA, INAS, MIC, MMAIP, MOPHRH, MEDH, MJD, INGC, Parceiros</t>
  </si>
  <si>
    <t>Forum nacional de SAN realizado</t>
  </si>
  <si>
    <t>Presidencia da Republica, Gabinete do Primeiro Ministro, MISAU, MASA, INAS, MIC, MMAIP, MOPHRH, MEDH, MJD, INGC, Parceiros</t>
  </si>
  <si>
    <t>Definir e disseminar pacotes de intervenções prioritárias a serem implementadas a curto-prazo para redução mais acelerada da desnutrição crónica no País</t>
  </si>
  <si>
    <t>Pacotes de intervenções de SAN  estabelecidos  e concordadas com varios intervenientes assim como disseminados para o grupo alvo</t>
  </si>
  <si>
    <t>Elaborar a Estratégica Nacional de Segurança Alimentar e Nutricional III e um plano de accao com metas especificas e realisticas para indicadores de SAN</t>
  </si>
  <si>
    <t>Aprovada ESAN III e o respectivo plano de accao</t>
  </si>
  <si>
    <t>Numero de distritos abrangidos pela educacao nutricional</t>
  </si>
  <si>
    <t>Promover a educacao nutricional nosdistritos e familias, atraves de  acções de promoção, formação e comunicação para mudança social e de comportamento em alimentacao saudavel</t>
  </si>
  <si>
    <t>Plataforma online de mapeamento das intervenções estabelecida e em funcionamento</t>
  </si>
  <si>
    <t>Realizar capacitacaoes a tecnicos em materias de SAN</t>
  </si>
  <si>
    <t>Tecnicos capacitados em materias de SAN</t>
  </si>
  <si>
    <t>Esstradas rurais reabilitadas</t>
  </si>
  <si>
    <t>ANE</t>
  </si>
  <si>
    <t>367Km</t>
  </si>
  <si>
    <t>Reabilitar estradas rurais nas provincias de Cabo Delgado, Nampula, Tete, Zambezia, Sofala, Inhambane e Gaza</t>
  </si>
  <si>
    <t>304.2Km</t>
  </si>
  <si>
    <t>477,10</t>
  </si>
  <si>
    <t>Programa integrado de desenvolvimento de cadeia de valores desenhado e implementado</t>
  </si>
  <si>
    <t>IPEME</t>
  </si>
  <si>
    <t xml:space="preserve">MPMES com capacidade de gestão </t>
  </si>
  <si>
    <t>INNOQ</t>
  </si>
  <si>
    <t>MEF, MASA, MCT, MITESS, CTA e Entidades locais</t>
  </si>
  <si>
    <t xml:space="preserve">BAD, MASA, CTA e Entidades locais </t>
  </si>
  <si>
    <t>Promover e implementar o KIT de suporte de gestão empresarial</t>
  </si>
  <si>
    <t>MEF, BM, MJD, Entidades Locais e CTA</t>
  </si>
  <si>
    <t>BAD, MEF, e Entidades locais</t>
  </si>
  <si>
    <t>Aumentar a disponibilidade de insumos de qualidade a precos acessiveis</t>
  </si>
  <si>
    <t>Apoio as associações de produção de semente Certificada</t>
  </si>
  <si>
    <t>Treinamento em matéria de produção de semente Certificada</t>
  </si>
  <si>
    <t>Fornecimento de Kits básicos de semente Certificada</t>
  </si>
  <si>
    <t>Inspencionar campos de producao de sementes Certificada (ha)</t>
  </si>
  <si>
    <t>Treinamento de tecnicos provinciais  em matéria de silcultura</t>
  </si>
  <si>
    <t xml:space="preserve">Produzidos mudas florestais </t>
  </si>
  <si>
    <t xml:space="preserve">Realizar formacoes sobre lagrarta do funil </t>
  </si>
  <si>
    <t>Realizar monitorias sobre lagarta do funil</t>
  </si>
  <si>
    <t>Realizar monitorias da lagarta invasora</t>
  </si>
  <si>
    <t>Arrozais livres da paraga</t>
  </si>
  <si>
    <t>Realizar a monitoria do amarelecimento letal do coqueiro</t>
  </si>
  <si>
    <t>MASA para  a aumentar a produtividade de culturas alimentares</t>
  </si>
  <si>
    <t>PLANO DE ACÇÃO PARA A EXTENSÃO DO PNISA</t>
  </si>
  <si>
    <t>ÁREA DE RESULTADO 1: PRODUÇÃO E PRODUCTIVIDADE AGRÁRIA AUMENTADA</t>
  </si>
  <si>
    <t>Linha estratégica prioritária</t>
  </si>
  <si>
    <t>Acção estratégica prioritária</t>
  </si>
  <si>
    <t>Resultado estratégico prioritário</t>
  </si>
  <si>
    <t>Principal entidade responsável</t>
  </si>
  <si>
    <t>Coordenação institucional</t>
  </si>
  <si>
    <t>Financeiros (milhões MZN)</t>
  </si>
  <si>
    <t>Necessário</t>
  </si>
  <si>
    <t>Défice</t>
  </si>
  <si>
    <t>Formulação e aprovação da lei de sementes</t>
  </si>
  <si>
    <t>Divulgação e socialização do programa de arroz</t>
  </si>
  <si>
    <t>Contracto programa com empresas especializadas na produção de sementes</t>
  </si>
  <si>
    <t xml:space="preserve">Contractos programas para a produção de semente assinados e adjudicadas empresas de sementes </t>
  </si>
  <si>
    <t>DINAS
Empresas Privadas</t>
  </si>
  <si>
    <t>Campos de produção de sementes inspencionados (ha)</t>
  </si>
  <si>
    <t>Associações de produtores treinadas</t>
  </si>
  <si>
    <t>Sanidade vegetal</t>
  </si>
  <si>
    <t xml:space="preserve">Realizar inspeccoes fitossanitarias </t>
  </si>
  <si>
    <t>DINAS, DPASAs</t>
  </si>
  <si>
    <t>1.1. PROGRAMA DE CULTURAS ALIMENTARES</t>
  </si>
  <si>
    <t>1.2. PROGRAMA DE CULTURAS DE RENDIMENTO</t>
  </si>
  <si>
    <t>Instalar centros de processamento local da fibra do algodão na forma de fiação e tecelagem artesanal (handlooms)</t>
  </si>
  <si>
    <t>1 (Cabo Delgado)</t>
  </si>
  <si>
    <t>1 (Nampula)</t>
  </si>
  <si>
    <t>Missoes de supervisao realizadas</t>
  </si>
  <si>
    <t>Capacitar produtores/empresas em matéria de produção de  semente certificada (C1) de algodão</t>
  </si>
  <si>
    <t>Número de produtores/empresas treinadas/ nr. maquinas de processamento de semente adquiridas/construção de armazens</t>
  </si>
  <si>
    <t>Incrementada a capacidade interna de processamento da castanha (Toneladas)</t>
  </si>
  <si>
    <t>Manutenção de fontes de propágulos: Enxertos e sementes (Quantidade de campos ou área limpa)</t>
  </si>
  <si>
    <t>Realização de levantamentos agro-meteorológicos nas zonas do caju consideradas marginais (Mapas, tabelas e relatório produzidos)</t>
  </si>
  <si>
    <t>Divulgação dos resultados da investigação do caju (Documentos técnicos produzidos)</t>
  </si>
  <si>
    <t>Realizar o diagnóstico da cultura da Macadâmia através de visitas de monitoria e troca de experiências para o desenho de estratégias de intervenção</t>
  </si>
  <si>
    <t>Diagnóstico do sub sector realizado</t>
  </si>
  <si>
    <t>Aumentar a produção e produtividade do caju</t>
  </si>
  <si>
    <t>1.3. PROGRAMA DE PESCAS</t>
  </si>
  <si>
    <t>Dinamizar o estabelecimento de unidades de produção de alevinos</t>
  </si>
  <si>
    <t xml:space="preserve">Monitorar o sistema de recolha de dados estatisticos da pesca e aquacultura </t>
  </si>
  <si>
    <t>1( Maputo, Sofala, Zambezia e Nampula)</t>
  </si>
  <si>
    <t>1 (Gaza, Inhambane, Manica, Tete, Niassa e Cabo Delgado)</t>
  </si>
  <si>
    <t>MIMAIP-DEPI, DPMAIP´s,IDEPA, IIP</t>
  </si>
  <si>
    <t>Plano Director de Estatisicas do Mar Aguas Interiores e Pescas 2017-2021</t>
  </si>
  <si>
    <t>MIMAIP, DPMAIP´s, INE</t>
  </si>
  <si>
    <t>Introduzir um sistema simplificado para a recolha e processamento de dados estatisticos da Pesca Artesanal e Aquacultura</t>
  </si>
  <si>
    <t xml:space="preserve">Dados estatisticos da pesca artesanal e aquacultura disponiveis </t>
  </si>
  <si>
    <t xml:space="preserve">Pesca Industrial </t>
  </si>
  <si>
    <t xml:space="preserve">Politica do Mar e estrategia de Implementacao Lei das pescas, e Plano Director das Pescas, REPMAR, REPAI </t>
  </si>
  <si>
    <t xml:space="preserve">Pesca Semi-industrial </t>
  </si>
  <si>
    <t xml:space="preserve">Politica do Mar e estrategia de Implementacao Lei das pescas, e Plano Director das Pescas., REPMAR, REPAI </t>
  </si>
  <si>
    <t>Pesca Artesanal</t>
  </si>
  <si>
    <t>Politica do Mar e estrategia de Implementacao Lei das pescas, e Plano Director das Pescas. Plano estrategico para o Desenvolvimento da Pesca Artesanal</t>
  </si>
  <si>
    <t>Aquacultura</t>
  </si>
  <si>
    <t>IDEPA, DPMAIP</t>
  </si>
  <si>
    <t xml:space="preserve">Lei das Pescas, Plano Director das Pescas, Plano de Desenvolvimento da Aquacultura </t>
  </si>
  <si>
    <t xml:space="preserve">Motorizar de embarcacoes para a pesca em mar aberto </t>
  </si>
  <si>
    <t>MIMAIP-DEPI, IDEPA, FFP</t>
  </si>
  <si>
    <t>Construir   infra-estruturas de base para o desenvolvimento da aquacultura:</t>
  </si>
  <si>
    <t xml:space="preserve">
 Construídos 17 aquaparques para apoio a produção aquícola e Melhorado o acesso aos serviços de extensão
</t>
  </si>
  <si>
    <t>MIMAIP-DEPI, IDEPA</t>
  </si>
  <si>
    <t>IDEPA</t>
  </si>
  <si>
    <t>Construir desembarcadouros ecologicos</t>
  </si>
  <si>
    <t>Conceder créditos formais para Projectos de Pesca e Aquacultura</t>
  </si>
  <si>
    <t>MIMAIP-DEPI, FFP</t>
  </si>
  <si>
    <t xml:space="preserve">Realizar estudos do ambiente aquático, aquacultura e pescas </t>
  </si>
  <si>
    <t>IIP</t>
  </si>
  <si>
    <t>Mobilizar a construção de unidades de produção de ração</t>
  </si>
  <si>
    <t>Supervisão de patrulhas regionais e nacionais</t>
  </si>
  <si>
    <t>2 Missoes de patrulhas regionais e patrulhas nacionais em todo o ano( 10 dias em cada mês) no banco de Sofala(Sofala, Zambezia e Nampula) e na provincia de Maputo</t>
  </si>
  <si>
    <t>4 Missoes de patrulhas regionais e patrulhas nacionais em todo o ano( 10 dias em cada mês) a nivel nacional</t>
  </si>
  <si>
    <t>MIMAIP-DNOP e COI.</t>
  </si>
  <si>
    <t>Politica do Mar, lei das pescas, REPMAR, REPAI e regulamento da pesca recreactiva.</t>
  </si>
  <si>
    <t>PCLF, INAMAR e SDAEs</t>
  </si>
  <si>
    <t>1.4. PROGRAMA DE PECUARIA</t>
  </si>
  <si>
    <t>Estabelecer metas anuais realísticas da produção pecuária e do respectivo uso dos insumos e serviços pecuários a partir de 2018 tendo em conta as tendências actuais e os recursos que provavelmente estarão disponíveis</t>
  </si>
  <si>
    <t>Tanques carracicidas construidos</t>
  </si>
  <si>
    <t xml:space="preserve">Construção de fontes de abeberamento de gado nas zonas áridas e semi-áridas </t>
  </si>
  <si>
    <t>Furos de agua construidos</t>
  </si>
  <si>
    <t>Represas construidas</t>
  </si>
  <si>
    <t>Alargamento da cobertura vacinal de galinhas contra a Doença de Newcatle,  de 15 para 80% do efectivo de galinhas existentes</t>
  </si>
  <si>
    <t>Galinhas vacinadas</t>
  </si>
  <si>
    <t>Assegurar a cobertura vacinal de gado bovino em 80% do efectivo de bovinos existentes</t>
  </si>
  <si>
    <t>1.5. PROGRAMA DE INVESTIGAÇÃO AGRARIA</t>
  </si>
  <si>
    <t>Producao de semente basica</t>
  </si>
  <si>
    <t>Semente de gergelim produzida</t>
  </si>
  <si>
    <t>1.6. PROGRAMA DE EXTENSÃO AGRARIA</t>
  </si>
  <si>
    <t>Nº de extensionistas contratados e equipados</t>
  </si>
  <si>
    <t xml:space="preserve">Nº de associações capacitados em matéria de  liderança, associativismo, gestão de conflitos e desenho de projectos </t>
  </si>
  <si>
    <t xml:space="preserve"> Nº de Produtores que participam nas demonstrações do PITTA Agrícola</t>
  </si>
  <si>
    <t>Nº de  Produtores que particiapam  nos CDR's</t>
  </si>
  <si>
    <t>Nº de Produtores que participam nas demonstrações de celeiros melhorado</t>
  </si>
  <si>
    <t xml:space="preserve">Nº de instrumentos orientadores elaborados para a provisão de serviços de extensão agrária </t>
  </si>
  <si>
    <t>Nº de instrumentos elaborados orientadores para estratégicas de pós-colheita</t>
  </si>
  <si>
    <t>Nº de monitorias realizadas para avaliar o desempenho dos serviços de extensão agrária</t>
  </si>
  <si>
    <r>
      <t>Massificar o uso de tecnologias através do PITTA (Agrícola e Pecu</t>
    </r>
    <r>
      <rPr>
        <sz val="8"/>
        <rFont val="Calibri"/>
        <family val="2"/>
      </rPr>
      <t>á</t>
    </r>
    <r>
      <rPr>
        <sz val="8"/>
        <rFont val="Times New Roman"/>
        <family val="1"/>
      </rPr>
      <t xml:space="preserve">rio) </t>
    </r>
  </si>
  <si>
    <r>
      <t>Estabelecer CDR´s , difusao de mensagens, produ</t>
    </r>
    <r>
      <rPr>
        <sz val="8"/>
        <rFont val="Calibri"/>
        <family val="2"/>
      </rPr>
      <t>çã</t>
    </r>
    <r>
      <rPr>
        <sz val="8"/>
        <rFont val="Times New Roman"/>
        <family val="1"/>
      </rPr>
      <t>o e multiplica</t>
    </r>
    <r>
      <rPr>
        <sz val="8"/>
        <rFont val="Calibri"/>
        <family val="2"/>
      </rPr>
      <t>çã</t>
    </r>
    <r>
      <rPr>
        <sz val="8"/>
        <rFont val="Times New Roman"/>
        <family val="1"/>
      </rPr>
      <t>o de material t</t>
    </r>
    <r>
      <rPr>
        <sz val="8"/>
        <rFont val="Calibri"/>
        <family val="2"/>
      </rPr>
      <t>é</t>
    </r>
    <r>
      <rPr>
        <sz val="8"/>
        <rFont val="Times New Roman"/>
        <family val="1"/>
      </rPr>
      <t>ecnico da extens</t>
    </r>
    <r>
      <rPr>
        <sz val="8"/>
        <rFont val="Calibri"/>
        <family val="2"/>
      </rPr>
      <t>ã</t>
    </r>
    <r>
      <rPr>
        <sz val="8"/>
        <rFont val="Times New Roman"/>
        <family val="1"/>
      </rPr>
      <t>o junto dos produtores</t>
    </r>
  </si>
  <si>
    <t>1.7. PROGRAMA DE IRRIGAÇÃO</t>
  </si>
  <si>
    <t>Fortalencimento da Capacidade Instituicional</t>
  </si>
  <si>
    <t>1.8. PROGRAMA DE MECANIZAÇÃO</t>
  </si>
  <si>
    <t xml:space="preserve">financiar a abertura de novas áreas de produção em bloco </t>
  </si>
  <si>
    <t>Condominios verdes estabelecidos</t>
  </si>
  <si>
    <t>Simplificar e divulgar as normas e  procedimentos para acesso ao diesel bonificado</t>
  </si>
  <si>
    <t>ÁREA DE RESULTADO 2: ACCESO A MERCADOS EFICIENTES E INCLUSIVOS</t>
  </si>
  <si>
    <r>
      <t>Conceber e implementar o programa integrado de desenvolvimento de cadeias de valor</t>
    </r>
    <r>
      <rPr>
        <i/>
        <sz val="8"/>
        <rFont val="Times New Roman"/>
        <family val="1"/>
      </rPr>
      <t>, clusters</t>
    </r>
    <r>
      <rPr>
        <sz val="8"/>
        <rFont val="Times New Roman"/>
        <family val="1"/>
      </rPr>
      <t xml:space="preserve">, franquias e parcerias </t>
    </r>
  </si>
  <si>
    <r>
      <t xml:space="preserve">Capacitar e apoiar MPMEs na preparação de </t>
    </r>
    <r>
      <rPr>
        <i/>
        <sz val="8"/>
        <rFont val="Times New Roman"/>
        <family val="1"/>
      </rPr>
      <t>dossiers</t>
    </r>
    <r>
      <rPr>
        <sz val="8"/>
        <rFont val="Times New Roman"/>
        <family val="1"/>
      </rPr>
      <t xml:space="preserve"> para o financiamento</t>
    </r>
  </si>
  <si>
    <t>Acompanhar a implementação das Actividades no âmbito do FDD</t>
  </si>
  <si>
    <t>Potenciados os actores económicos locais para contribuírem na dinamização da economia local</t>
  </si>
  <si>
    <t>DNDR</t>
  </si>
  <si>
    <t>Financiar pequenos agricultores comercias emergentes</t>
  </si>
  <si>
    <t>Prestar Assistência técnica no estabelecimento e capacitação de Grupos de Poupança e Crédito Rotativo</t>
  </si>
  <si>
    <t xml:space="preserve"> Desenvolvidas  Acções para a Expansão de Serviços Financeiros para as Zonas Rurais</t>
  </si>
  <si>
    <t>Promover a expansão dos serviços financeiros nos Distritos</t>
  </si>
  <si>
    <t>Financiar os actores de Agro-negócios e das Cadeias de valor no âmbito de linha de credito ao camponês</t>
  </si>
  <si>
    <t>2.1. PROGRAMA DE GESTÃO POS COLHEITA E COMERCIALIZAÇÃO</t>
  </si>
  <si>
    <t>2.2. PROGRAMA DE SERVIÇOS FINANCEIROS</t>
  </si>
  <si>
    <t>Estabelecidas Infra-estruturas de Apoio ao Processo Produtivo nas Zonas Rurais</t>
  </si>
  <si>
    <t>MITADER  e MOPHRH</t>
  </si>
  <si>
    <t>Construir/ reabilitar mercados (grossistas e retalhistas) nos grandes centros de produção</t>
  </si>
  <si>
    <t>Financiar a construção  de infra- estruturas   de  dinamização da economia local</t>
  </si>
  <si>
    <t>Financiar a construção de vias de acesso de apoio ao processo produtivo</t>
  </si>
  <si>
    <t xml:space="preserve"> Estabelecidas Infra-estruturas de Apoio ao Processo Produtivo nas Zonas Rurais</t>
  </si>
  <si>
    <t xml:space="preserve">DNDR </t>
  </si>
  <si>
    <t>DNDR em coordnacao com as delegacoes da ANE</t>
  </si>
  <si>
    <t>MASA, em colaboracao com INE para utilizar dados colectados através do CAP e IAI para fortificar a formulação de politicas baseadas em evidencias</t>
  </si>
  <si>
    <t>Produzir quadros com dados e Monografias temáticas com base nos resultados dos Censos e Inquéritos</t>
  </si>
  <si>
    <t>DEST/DPCI</t>
  </si>
  <si>
    <t>Produzir termos de referencias para analises tematicas e produção de  monografias</t>
  </si>
  <si>
    <t>Articular com as DN´s Nacionais na identificação dos temas</t>
  </si>
  <si>
    <t>Colectar regularmente  atraves do IAI dados sobre  renda para monitora a renda ao nível dos produtores e  avaliar o efeito de varias opções de politicas contribuindo assim para a formulação de politicas baseadas em evidencias</t>
  </si>
  <si>
    <t>Assegurar a disponibilização atempada de recursos adequados  para o IAI: Recolha de dados e análise.</t>
  </si>
  <si>
    <t>Recolhidos dados e obtida informação sobre renda dos produtores agro-pecuários do País pertinente para intervenções de poliítica</t>
  </si>
  <si>
    <t>Rever o conteúdo do questionário</t>
  </si>
  <si>
    <t>Trabalhar com INE, SETSAN, FDA e outras instituições na identificação de mais questões sobre a renda</t>
  </si>
  <si>
    <t>MASA para desenvolver um trajecto para melhorar a existência de plataformas para a recolha de dados agrários com vista a incluir dados chaves tais como perdas pós colheita, gestão sustentável da terra, resiliência a mudanças climáticas, com o objectivo de melhorar a tomada de decisões baseadas em evidencias</t>
  </si>
  <si>
    <t xml:space="preserve">Reforçar o quadro de pessoal do DEST e  capacita-lo em estatísticas </t>
  </si>
  <si>
    <t>Reforçada a capacidade de colecta e análise de dados</t>
  </si>
  <si>
    <t>Lançar  concurso para novas admissões e implamentar o plano de formação com apoio do Banco Africano de Desenvolvimento (BAD) e FAO</t>
  </si>
  <si>
    <t>Trabalhar com DRH ( recrutamento), BAD nas necessidades de recrutamento e capacitação (com BAD)</t>
  </si>
  <si>
    <t>MASA para mobilizar fundos adicionais para financiar  a recolha de dados  adicionais requeridos para o calculo de indicadores do PNISA e de MALABO</t>
  </si>
  <si>
    <t>Elaborar termos de referencia  e mobolizar acções para  mobilização de recursos</t>
  </si>
  <si>
    <t>Assegurados fundos para financiar a recolha de dados adcionais</t>
  </si>
  <si>
    <t>Junto com DAEP na elaboração dos  TORs e acções de mobilização de fundos</t>
  </si>
  <si>
    <r>
      <rPr>
        <sz val="8"/>
        <rFont val="Times New Roman"/>
        <family val="1"/>
      </rPr>
      <t>Dados actualidados do sector agrário disponíveis e acessíveis para a planificação e tomada de decisão</t>
    </r>
    <r>
      <rPr>
        <sz val="8"/>
        <color indexed="10"/>
        <rFont val="Times New Roman"/>
        <family val="1"/>
      </rPr>
      <t xml:space="preserve">                                                </t>
    </r>
  </si>
  <si>
    <r>
      <t xml:space="preserve">Identificar os dados em falta no </t>
    </r>
    <r>
      <rPr>
        <i/>
        <sz val="8"/>
        <rFont val="Times New Roman"/>
        <family val="1"/>
      </rPr>
      <t xml:space="preserve">dataset </t>
    </r>
    <r>
      <rPr>
        <sz val="8"/>
        <rFont val="Times New Roman"/>
        <family val="1"/>
      </rPr>
      <t>do DPCI e elaborar um plano  de acção para recolhe-los</t>
    </r>
  </si>
  <si>
    <t>2.3. PROGRAMA DE APOIO AO AGRO-NEGOCIO</t>
  </si>
  <si>
    <t>ÁREA DE RESULTADO 3: SEGURANCA ALIMENTAR E NUTRICIONAL</t>
  </si>
  <si>
    <t>3.1. MELHORAR A MONITORIA E COORDENACAO MULTI-SECTORIAL DE SEGURANCA ALIMENTAR E NUTRICIONAL (SAN)</t>
  </si>
  <si>
    <t>ÁREA DE RESULTADO 4: MANEIO SUSTENTAVEL DE RECURSOS NATURAIS</t>
  </si>
  <si>
    <t>4.1. PROGRAMA DE TERRAS</t>
  </si>
  <si>
    <t>Monitorar e supervisionar as acções de registo de ocupações de boa fe</t>
  </si>
  <si>
    <t>120 monitorias realizadas</t>
  </si>
  <si>
    <t>DINAT</t>
  </si>
  <si>
    <t>Metodologia de simplificada de RDUAT</t>
  </si>
  <si>
    <t>Regularização sistematica de ocupações de terra por boa fé, normas e praticas costumeiras</t>
  </si>
  <si>
    <t>2.943.230</t>
  </si>
  <si>
    <t>Legislação sobre terras - Metodologia simplificada de RDUAT e Delcom</t>
  </si>
  <si>
    <t>Terra Segura-Gesterra, FNDS, Sustenta e MozFip</t>
  </si>
  <si>
    <t>4.2. PROGRAMA DE FLORESTAS E FAUNA BRAVIA</t>
  </si>
  <si>
    <t>Criacao de um banco de dados e um sistema de gestao de informacao florestal.</t>
  </si>
  <si>
    <t>Criado um sistema de gestao de informacao florestal funcional.</t>
  </si>
  <si>
    <t>Fase inicia do processo</t>
  </si>
  <si>
    <t>DINAF/MASA</t>
  </si>
  <si>
    <t>Politica e Estrategia de Desenvolvimento de Florestas e Fauna Bravia, Decreto 12/2002 de 16 de Junho</t>
  </si>
  <si>
    <t>4.3. PROGRAMA DE DESENVOLVIMENTO INSTITUCIONAL DA DIRECÇÃO NACIONAL DE FLORESTAS</t>
  </si>
  <si>
    <t>4.4. PROGRAMA DE REMOTE SENSORING</t>
  </si>
  <si>
    <t>ÁREA DE RESULTADO 5: INSTITUICOES COM PROFUNDAS REFORMAS VISANDO O SEU FORTALECIMENTO</t>
  </si>
  <si>
    <t>Capacitar os tecnicos em habilidade analitica para o processamento de dados colectados atraves do Inquerito Agrario Integrado (IAI) para producao de politicas agrarias</t>
  </si>
  <si>
    <t xml:space="preserve">Tecnicos capacitados para analise de dados e formulacao de politicas agrarias </t>
  </si>
  <si>
    <t xml:space="preserve">DPCI </t>
  </si>
  <si>
    <t>Elaborar a Estratégica de Mobilizacao de Recursos Financeiros e Materias</t>
  </si>
  <si>
    <t>Elaborada a Estrategia de Mobilizacao de Recursos Financeiros e Materias</t>
  </si>
  <si>
    <t>MASA/DPCI em coordernacao com Direccoes Nacionais, subordinadas e DPSAS</t>
  </si>
  <si>
    <t>PNISA</t>
  </si>
  <si>
    <r>
      <t>Revitalizar o Comite de Coordena</t>
    </r>
    <r>
      <rPr>
        <sz val="8"/>
        <rFont val="Calibri"/>
        <family val="2"/>
      </rPr>
      <t>ç</t>
    </r>
    <r>
      <rPr>
        <sz val="9.6"/>
        <rFont val="Calibri"/>
        <family val="2"/>
      </rPr>
      <t>ã</t>
    </r>
    <r>
      <rPr>
        <sz val="8"/>
        <rFont val="Times New Roman"/>
        <family val="1"/>
      </rPr>
      <t>o de Sector Agrario</t>
    </r>
  </si>
  <si>
    <t>Redefinidos os TORs para o  funcionamento do CCSA</t>
  </si>
  <si>
    <t>Numero de encontros realizados  do Secretariado do CCSA</t>
  </si>
  <si>
    <t>MASA/DPCI em coordernacao com todos actores do sector agrario</t>
  </si>
  <si>
    <t>Numero de encontros do AGRED realizados ao ano</t>
  </si>
  <si>
    <t xml:space="preserve">Numero de Reunioes do CCSA realizadas </t>
  </si>
  <si>
    <t>Envolvimento do Sector Privado no PNISA</t>
  </si>
  <si>
    <t>Elaborar a estrategia do envolvimento do Sector Privado no desenvolvimento do sector agrario</t>
  </si>
  <si>
    <t>Elaborada a estretegia do envolvimento do Sector Privado</t>
  </si>
  <si>
    <t>MASA/DPCI</t>
  </si>
  <si>
    <t>MASA, Parceiros e Sector Privado</t>
  </si>
  <si>
    <t xml:space="preserve">MASA deve estabelecer uma plataforma para divulgacao de estudos para producao de politicas </t>
  </si>
  <si>
    <t xml:space="preserve">Divulgar estudos para producao de politicas atraves da Plataforma de Pesquisa de Politicas Agrarias </t>
  </si>
  <si>
    <t>Reunioes realizada para a divulgacao de resultados de pesquisa atraves da plataforma de pesquisa agrarias</t>
  </si>
  <si>
    <t>O MASA deve criar um Sistema de Monitoria e Avaliacao (M&amp;A) Integrado</t>
  </si>
  <si>
    <t>Estabelecer um sistema de Monitoria e Avaliacao Integrado</t>
  </si>
  <si>
    <t>Integrado e harmonizado todos os indicadores no novo sistema de M&amp;A tais como: PES, Malabo e PNISA</t>
  </si>
  <si>
    <t>Direccao de Planificacao e Cooperacao Internacional (DPCI) em coordernacao com varios actores do sector agrario</t>
  </si>
  <si>
    <t>Todos documentos orientadores tais: PES, PQG; PEDSA/PNISA, Declaracao de Malabo e outros</t>
  </si>
  <si>
    <t>Genero/ Mudancas Climaticas</t>
  </si>
  <si>
    <r>
      <rPr>
        <b/>
        <sz val="8"/>
        <color indexed="8"/>
        <rFont val="Times New Roman"/>
        <family val="1"/>
      </rPr>
      <t xml:space="preserve">Género: </t>
    </r>
    <r>
      <rPr>
        <sz val="8"/>
        <color indexed="8"/>
        <rFont val="Times New Roman"/>
        <family val="1"/>
      </rPr>
      <t xml:space="preserve">Revitalizar a Unidade de Género no MASA - </t>
    </r>
  </si>
  <si>
    <t>Revitalizacao da rede de Pontos Focais de Género no MASA</t>
  </si>
  <si>
    <t>Estabelecida uma rede funcional de pontos focais do genero</t>
  </si>
  <si>
    <t xml:space="preserve">PEDSA/ Estrategia do Genero no sector Agrario/Declaracao de Malabo </t>
  </si>
  <si>
    <r>
      <rPr>
        <b/>
        <sz val="8"/>
        <color indexed="8"/>
        <rFont val="Times New Roman"/>
        <family val="1"/>
      </rPr>
      <t>Mudancas Climaticas:</t>
    </r>
    <r>
      <rPr>
        <sz val="8"/>
        <color indexed="8"/>
        <rFont val="Times New Roman"/>
        <family val="1"/>
      </rPr>
      <t xml:space="preserve">  Criação de uma Unidade de Ambiente/Mudanças Climáticas no MASA</t>
    </r>
  </si>
  <si>
    <t xml:space="preserve">Estabelecer uma unidade funcional de Mudancas Climaticas dentro do MASA </t>
  </si>
  <si>
    <t>Unidade de ambiente estabelecida no MASA</t>
  </si>
  <si>
    <t>Estratégia Nacional de Adaptação e Mitigação às mudanças Climáticas</t>
  </si>
  <si>
    <r>
      <rPr>
        <b/>
        <sz val="8"/>
        <color indexed="8"/>
        <rFont val="Times New Roman"/>
        <family val="1"/>
      </rPr>
      <t>HIV e SIDA:</t>
    </r>
    <r>
      <rPr>
        <sz val="8"/>
        <color indexed="8"/>
        <rFont val="Times New Roman"/>
        <family val="1"/>
      </rPr>
      <t xml:space="preserve"> O MASA em coordenação com o CNCS (Conselho Nacional de Combate ao SIDA), deve realizar sessões de sensibilização aos Funcionários ,agentes do Estado e Extensionistas com enfoque para os jovens, para a redução de múltiplos parceiros sexuais e as relações sexuai</t>
    </r>
    <r>
      <rPr>
        <sz val="8"/>
        <rFont val="Times New Roman"/>
        <family val="1"/>
      </rPr>
      <t>s ocasionais</t>
    </r>
    <r>
      <rPr>
        <sz val="8"/>
        <color indexed="8"/>
        <rFont val="Times New Roman"/>
        <family val="1"/>
      </rPr>
      <t xml:space="preserve"> desprotegidas.</t>
    </r>
  </si>
  <si>
    <t>Funcianarios sensibilizados em materia de HIV</t>
  </si>
  <si>
    <t>O MASA deve  produzir e distribuir Manuais de SAN (Segurança Alimentar e Nutricional) integrando o HIV/SIDA e Género.</t>
  </si>
  <si>
    <t xml:space="preserve">O MASA deve desenvolver actividades para incubação </t>
  </si>
  <si>
    <t>5.1. PROGRAMA DE REFORMA INSTITUCIONAL</t>
  </si>
  <si>
    <t>5.2. PROGRAMA DE FORTALECIMENTO INSTITUCIONAL</t>
  </si>
  <si>
    <t>JUVENTUDE</t>
  </si>
  <si>
    <t>Instaladas as unidades de producao de alvinos para aumentar a disponibilidade de alevinos de 7.7 milhões para 32 milhões</t>
  </si>
  <si>
    <t>Base de dados com estatistica de producao da Pesca e Aquacultura  operacionalizada</t>
  </si>
  <si>
    <t>Aumentada a producao de pescado para reforçar a contribuição do sector na melhoria da segurança alimentar e nutricional em pescado para a população</t>
  </si>
  <si>
    <t>15000 toneladas</t>
  </si>
  <si>
    <t>15500 toneladas</t>
  </si>
  <si>
    <t>18802 toneladas</t>
  </si>
  <si>
    <t>18840 toneladas</t>
  </si>
  <si>
    <t>249100 toneladas</t>
  </si>
  <si>
    <t>250000 toneladas</t>
  </si>
  <si>
    <t>5000 toneladas</t>
  </si>
  <si>
    <t>10000 toneladas</t>
  </si>
  <si>
    <t>Numero de barcos motorizdas para reforçar a contribuição do sector na melhoria da segurança alimentar e nutricional em pescado para a população</t>
  </si>
  <si>
    <t>Concluir  a construcao dos mercados de peixe</t>
  </si>
  <si>
    <t>Mercados de peixe construidos</t>
  </si>
  <si>
    <t>Construidos os desembarcadouros ecologicos</t>
  </si>
  <si>
    <t>Numero de pescadores que benefeciam de creditos formais</t>
  </si>
  <si>
    <t>estudos realizados que estimam o potencial de recursos pesqueiros</t>
  </si>
  <si>
    <t>Construidas unidades de producao de racao para aumentar a disponibilidade de ração de 4.3 mil toneladas para 39.6 mil toneladas</t>
  </si>
  <si>
    <t>Numero de patrulhas realizadas para reduzir a pesca ilegal, não reportada e não regulamentada</t>
  </si>
  <si>
    <t>Disponível
Previsto</t>
  </si>
  <si>
    <t>DINAS
DPSAs
SDAEs</t>
  </si>
  <si>
    <t>DINAS
Grupo tecnico de arroz</t>
  </si>
  <si>
    <t>Programa do arroz socializado e divulgado ao nivel de todas as provincias</t>
  </si>
  <si>
    <t>DINAS
DPSAs
Departamento Sementes</t>
  </si>
  <si>
    <t>DINAS
DPSAs</t>
  </si>
  <si>
    <t>DINAS
Sector Privado</t>
  </si>
  <si>
    <t>ONGs
Privado Academia
IIAM DPASA</t>
  </si>
  <si>
    <t>DPASA
FAO
IIAM</t>
  </si>
  <si>
    <t>DPASA
SDAEs</t>
  </si>
  <si>
    <t>Sector Privado
DPASAs</t>
  </si>
  <si>
    <t>DPASAs
MITADER
MISAU</t>
  </si>
  <si>
    <t>DPASA
UEM
IIAM</t>
  </si>
  <si>
    <t>IAM
DPASA
SDAE
FONPA
AAM</t>
  </si>
  <si>
    <t xml:space="preserve"> Supervisão e assistencia tecnica aos produtores de algodão e sisal (campos de algodão e sisal, campos de semente, mobilização,  comercialização, processamento, exportacao)</t>
  </si>
  <si>
    <t>IAM
Sector privado</t>
  </si>
  <si>
    <t>Sector Privado
ONGs</t>
  </si>
  <si>
    <t>IIAM
ONGs</t>
  </si>
  <si>
    <t>5 Clones
12 ha</t>
  </si>
  <si>
    <t>MIMAIP-DEPI
IDEPA
IIP
DPMAIP</t>
  </si>
  <si>
    <t>MIMAIP,
Parceiros Multi-laterais/ Bilaterais,
Sector Privado,
OSC e
OBC</t>
  </si>
  <si>
    <t>1 (Maputo, Sofala, Zambezia e Nampula)</t>
  </si>
  <si>
    <t>MIMAIP
DPMAIPs
INE</t>
  </si>
  <si>
    <t>MIMAIP
IDEPA
ADNAP
FFP
IIP
INIP e
DPMAIP´s</t>
  </si>
  <si>
    <t xml:space="preserve">MIMAIP,
DPMAIP´s,
Sector Privado,
Parceiros, </t>
  </si>
  <si>
    <t>IDEPA,
IIP,
DPMAIP</t>
  </si>
  <si>
    <t xml:space="preserve">MIMAIP,
Parceiros,
Sector privado,
Comunidades </t>
  </si>
  <si>
    <t>MIMAIP,
Parceiros,
Sector privado</t>
  </si>
  <si>
    <t>MIMAIP,
Parceiros,
Sector privado,
Comunidades</t>
  </si>
  <si>
    <t>Variedades de amendoim liberta</t>
  </si>
  <si>
    <t>Variedades de feijao buer liberta</t>
  </si>
  <si>
    <t>15606
milhoes</t>
  </si>
  <si>
    <t>16692
milhoes</t>
  </si>
  <si>
    <t>AGRA 
CIMMYT</t>
  </si>
  <si>
    <t>Banco
Mundial e ILRI</t>
  </si>
  <si>
    <t xml:space="preserve">11556
milhoes de ramas </t>
  </si>
  <si>
    <t>1500
milhoes</t>
  </si>
  <si>
    <t>1960.5
milhoes</t>
  </si>
  <si>
    <t>0.674
milhoes</t>
  </si>
  <si>
    <t>0.52
milhoes</t>
  </si>
  <si>
    <t>MASA
Parceiros</t>
  </si>
  <si>
    <t>DNEAS
DPASAs</t>
  </si>
  <si>
    <r>
      <t>Nº de Produtores que participam nas demonstrações do PITTA Pecu</t>
    </r>
    <r>
      <rPr>
        <sz val="8"/>
        <rFont val="Calibri"/>
        <family val="2"/>
      </rPr>
      <t>á</t>
    </r>
    <r>
      <rPr>
        <sz val="8"/>
        <rFont val="Times New Roman"/>
        <family val="1"/>
      </rPr>
      <t>rio (Frango e Ovos)</t>
    </r>
  </si>
  <si>
    <r>
      <t>MASA,
IIAM e outras institui</t>
    </r>
    <r>
      <rPr>
        <sz val="8"/>
        <rFont val="Calibri"/>
        <family val="2"/>
      </rPr>
      <t>ç</t>
    </r>
    <r>
      <rPr>
        <sz val="8"/>
        <rFont val="Times New Roman"/>
        <family val="1"/>
      </rPr>
      <t>ões</t>
    </r>
  </si>
  <si>
    <r>
      <t xml:space="preserve">MASA
</t>
    </r>
    <r>
      <rPr>
        <sz val="8"/>
        <rFont val="Calibri"/>
        <family val="2"/>
      </rPr>
      <t>Á</t>
    </r>
    <r>
      <rPr>
        <sz val="8"/>
        <rFont val="Times New Roman"/>
        <family val="1"/>
      </rPr>
      <t>ustria</t>
    </r>
  </si>
  <si>
    <t>MASA
Áustria</t>
  </si>
  <si>
    <t>9 (Total de 56000 ha)</t>
  </si>
  <si>
    <t>4 (Total de 518 ha)</t>
  </si>
  <si>
    <t>2 (Total de 27,1 ha)</t>
  </si>
  <si>
    <t>INIR/MITADER
DINAB
DPASA
SDAE
DNA</t>
  </si>
  <si>
    <t>6 (total de 1372 ha)</t>
  </si>
  <si>
    <t>5 (Total de 6385 ha)</t>
  </si>
  <si>
    <t>7 (total de 981 ha)</t>
  </si>
  <si>
    <t>11 Regadios reabilitados (Total de 3323 ha)</t>
  </si>
  <si>
    <t>6 (total de 3635 ha)</t>
  </si>
  <si>
    <t>6 (total de 2158 ha)</t>
  </si>
  <si>
    <t>5 (total de 1165 ha)</t>
  </si>
  <si>
    <t>INIR/MITADER
DINAB
DPASA
SDAE</t>
  </si>
  <si>
    <t>2800 (total de 140 ha)</t>
  </si>
  <si>
    <t>1400 (total de 70 ha)</t>
  </si>
  <si>
    <t>DINAS,
DPASAS, SDAE,
Produtores,
Provedores de Insumos</t>
  </si>
  <si>
    <t>DPASAs
SDAEs</t>
  </si>
  <si>
    <t xml:space="preserve">MASA
MEF (AT) </t>
  </si>
  <si>
    <t>DINAS
DNEA
DPASAs
SDAEs</t>
  </si>
  <si>
    <t>DINAS, DNEA,
DPASAs,
SDAEs,
Fornecedores de Máquinas,
Empresa de assitência técnica</t>
  </si>
  <si>
    <t>FDA, DINAS, DNEA, DPASAs, SDAEs,
Fornecedores de Máquinas, Empresa de assitência técnica</t>
  </si>
  <si>
    <t>Estudo
aprovado</t>
  </si>
  <si>
    <t>MEF, MJD,
Entidades Locais
CTA</t>
  </si>
  <si>
    <t>Entidades Locais
CTA</t>
  </si>
  <si>
    <t>IPEME, MISAU, INAE, IPI, CTA
Entidades locais</t>
  </si>
  <si>
    <t>CTA
Entidades locais</t>
  </si>
  <si>
    <t>MITADER
MEF</t>
  </si>
  <si>
    <t xml:space="preserve">MITADER,
MASA,
DINAS, DPASAs,
SDAEs </t>
  </si>
  <si>
    <t>2.4. PROGRAMA DE ESTRADAS RURAIS</t>
  </si>
  <si>
    <t>2.5. PROGRAMA DE ESTATISTICAS AGRARIAS E SISTEMAS DE INFORMAÇÃO</t>
  </si>
  <si>
    <t xml:space="preserve">DANIDA,
IFAD/UE,
BM,
DPASAs, </t>
  </si>
  <si>
    <t>DINAT/SPGC/
Provedor de serviço</t>
  </si>
  <si>
    <t>MITADER
MASA</t>
  </si>
  <si>
    <t>MITADER deve desenvolver estratégia/roteiro para atingir as metas a serem estabelecidas para cada indicador</t>
  </si>
  <si>
    <t>PEDSA
PNISA</t>
  </si>
  <si>
    <t>DPCI
MITADER
Parceiros de Cooperacao</t>
  </si>
  <si>
    <t>MASA
Parceiros de Cooperacao</t>
  </si>
  <si>
    <t>MASA
Membros do AgRED</t>
  </si>
  <si>
    <t>MASA
Todos os actores do Sector Agrario</t>
  </si>
  <si>
    <t>PNISA
PEDSA</t>
  </si>
  <si>
    <t>MASA/DPCI
Projects Let's Work
( Banco Mundial)</t>
  </si>
  <si>
    <t>DRH
DNEA
CNCS</t>
  </si>
  <si>
    <t>MASA
CNCS</t>
  </si>
  <si>
    <t>4 sessões de sensibiliza
ção</t>
  </si>
  <si>
    <t>DNEA
SETSAN</t>
  </si>
  <si>
    <t xml:space="preserve">1000
Brochuras </t>
  </si>
  <si>
    <t>28 pontos
Focais por
formar</t>
  </si>
  <si>
    <t>CNCS
DRH
DNEA</t>
  </si>
  <si>
    <t>DNEA
DRH</t>
  </si>
  <si>
    <t>MASA,
MEDH
 Parceiros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</si>
</sst>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,##0.0"/>
    <numFmt numFmtId="166" formatCode="&quot;R&quot;\ #,##0;[Red]&quot;R&quot;\ \-#,##0"/>
  </numFmts>
  <fonts count="22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sz val="8"/>
      <name val="Calibri"/>
      <family val="2"/>
    </font>
    <font>
      <sz val="8"/>
      <color indexed="10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name val="Times New Roman"/>
      <family val="1"/>
    </font>
    <font>
      <i/>
      <sz val="8"/>
      <name val="Times New Roman"/>
      <family val="1"/>
    </font>
    <font>
      <sz val="9.6"/>
      <name val="Calibri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b/>
      <sz val="8"/>
      <color rgb="FF00B050"/>
      <name val="Times New Roman"/>
      <family val="1"/>
    </font>
    <font>
      <sz val="8"/>
      <color theme="1"/>
      <name val="Cambria"/>
      <family val="1"/>
    </font>
    <font>
      <sz val="8"/>
      <name val="Calibri"/>
      <family val="2"/>
      <scheme val="minor"/>
    </font>
    <font>
      <sz val="10"/>
      <color rgb="FFFFFF00"/>
      <name val="Times New Roman"/>
      <family val="1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97">
    <xf numFmtId="0" fontId="0" fillId="0" borderId="0" xfId="0"/>
    <xf numFmtId="0" fontId="12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3" fontId="1" fillId="0" borderId="1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left" vertical="center"/>
    </xf>
    <xf numFmtId="43" fontId="1" fillId="0" borderId="1" xfId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/>
    </xf>
    <xf numFmtId="39" fontId="1" fillId="0" borderId="1" xfId="1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vertical="center"/>
    </xf>
    <xf numFmtId="39" fontId="1" fillId="0" borderId="1" xfId="1" applyNumberFormat="1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3" fontId="16" fillId="0" borderId="1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165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2" fillId="0" borderId="0" xfId="0" applyFont="1" applyFill="1"/>
    <xf numFmtId="0" fontId="1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4" fontId="14" fillId="0" borderId="0" xfId="0" applyNumberFormat="1" applyFont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left" vertical="center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3" fontId="1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5" fillId="0" borderId="0" xfId="0" applyFont="1" applyFill="1"/>
    <xf numFmtId="3" fontId="1" fillId="0" borderId="1" xfId="0" applyNumberFormat="1" applyFont="1" applyFill="1" applyBorder="1" applyAlignment="1">
      <alignment horizontal="left"/>
    </xf>
    <xf numFmtId="9" fontId="1" fillId="0" borderId="1" xfId="2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1" fillId="0" borderId="0" xfId="0" applyFont="1"/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3" fontId="1" fillId="0" borderId="1" xfId="0" applyNumberFormat="1" applyFont="1" applyFill="1" applyBorder="1" applyAlignment="1">
      <alignment horizontal="left" vertical="top"/>
    </xf>
    <xf numFmtId="3" fontId="1" fillId="0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1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4" fillId="0" borderId="1" xfId="0" applyFont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7" fillId="0" borderId="0" xfId="0" applyFont="1"/>
    <xf numFmtId="43" fontId="1" fillId="0" borderId="1" xfId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/>
    <xf numFmtId="0" fontId="5" fillId="0" borderId="0" xfId="0" applyFont="1"/>
    <xf numFmtId="0" fontId="5" fillId="0" borderId="1" xfId="0" applyFont="1" applyBorder="1"/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4" fontId="14" fillId="0" borderId="1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vertical="top"/>
    </xf>
    <xf numFmtId="0" fontId="14" fillId="0" borderId="1" xfId="0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5" fillId="2" borderId="1" xfId="0" applyFont="1" applyFill="1" applyBorder="1"/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 wrapText="1"/>
    </xf>
    <xf numFmtId="0" fontId="12" fillId="0" borderId="0" xfId="0" applyFont="1" applyFill="1" applyAlignment="1">
      <alignment wrapText="1"/>
    </xf>
    <xf numFmtId="0" fontId="7" fillId="0" borderId="0" xfId="0" applyFont="1" applyFill="1"/>
    <xf numFmtId="0" fontId="19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2" xfId="0" applyFont="1" applyFill="1" applyBorder="1"/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/>
    <xf numFmtId="0" fontId="5" fillId="0" borderId="1" xfId="0" applyFont="1" applyFill="1" applyBorder="1" applyAlignment="1">
      <alignment vertical="center"/>
    </xf>
    <xf numFmtId="43" fontId="5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5" fillId="0" borderId="11" xfId="0" applyFont="1" applyFill="1" applyBorder="1" applyAlignment="1"/>
    <xf numFmtId="0" fontId="5" fillId="0" borderId="12" xfId="0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20" fillId="0" borderId="1" xfId="0" applyFont="1" applyBorder="1" applyAlignment="1">
      <alignment horizontal="left" vertical="center"/>
    </xf>
    <xf numFmtId="9" fontId="1" fillId="0" borderId="1" xfId="2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left" vertical="center" wrapText="1"/>
    </xf>
    <xf numFmtId="3" fontId="18" fillId="2" borderId="1" xfId="0" applyNumberFormat="1" applyFont="1" applyFill="1" applyBorder="1" applyAlignment="1">
      <alignment horizontal="left" vertical="center" wrapText="1"/>
    </xf>
    <xf numFmtId="3" fontId="18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indent="2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indent="1"/>
    </xf>
    <xf numFmtId="3" fontId="1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center" vertical="top"/>
    </xf>
    <xf numFmtId="3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indent="1"/>
    </xf>
    <xf numFmtId="3" fontId="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3" fontId="18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left" vertical="top"/>
    </xf>
    <xf numFmtId="166" fontId="1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  <xf numFmtId="3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18" fillId="0" borderId="1" xfId="0" applyFont="1" applyFill="1" applyBorder="1" applyAlignment="1">
      <alignment vertical="top"/>
    </xf>
    <xf numFmtId="0" fontId="18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justify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3" fontId="5" fillId="0" borderId="2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horizontal="center" vertical="center"/>
    </xf>
    <xf numFmtId="43" fontId="5" fillId="0" borderId="10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36</xdr:row>
      <xdr:rowOff>0</xdr:rowOff>
    </xdr:from>
    <xdr:to>
      <xdr:col>11</xdr:col>
      <xdr:colOff>1085850</xdr:colOff>
      <xdr:row>37</xdr:row>
      <xdr:rowOff>314325</xdr:rowOff>
    </xdr:to>
    <xdr:sp macro="" textlink="">
      <xdr:nvSpPr>
        <xdr:cNvPr id="2061" name="Shape 69"/>
        <xdr:cNvSpPr>
          <a:spLocks noChangeArrowheads="1"/>
        </xdr:cNvSpPr>
      </xdr:nvSpPr>
      <xdr:spPr bwMode="auto">
        <a:xfrm rot="10800000">
          <a:off x="11372850" y="9039225"/>
          <a:ext cx="628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36</xdr:row>
      <xdr:rowOff>1638300</xdr:rowOff>
    </xdr:from>
    <xdr:to>
      <xdr:col>11</xdr:col>
      <xdr:colOff>1085850</xdr:colOff>
      <xdr:row>38</xdr:row>
      <xdr:rowOff>209550</xdr:rowOff>
    </xdr:to>
    <xdr:sp macro="" textlink="">
      <xdr:nvSpPr>
        <xdr:cNvPr id="2062" name="Shape 70"/>
        <xdr:cNvSpPr>
          <a:spLocks noChangeArrowheads="1"/>
        </xdr:cNvSpPr>
      </xdr:nvSpPr>
      <xdr:spPr bwMode="auto">
        <a:xfrm rot="10800000">
          <a:off x="11372850" y="9353550"/>
          <a:ext cx="6286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1085850</xdr:colOff>
      <xdr:row>37</xdr:row>
      <xdr:rowOff>314325</xdr:rowOff>
    </xdr:to>
    <xdr:sp macro="" textlink="">
      <xdr:nvSpPr>
        <xdr:cNvPr id="2063" name="Shape 69"/>
        <xdr:cNvSpPr>
          <a:spLocks noChangeArrowheads="1"/>
        </xdr:cNvSpPr>
      </xdr:nvSpPr>
      <xdr:spPr bwMode="auto">
        <a:xfrm rot="10800000">
          <a:off x="11372850" y="9039225"/>
          <a:ext cx="628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36</xdr:row>
      <xdr:rowOff>1638300</xdr:rowOff>
    </xdr:from>
    <xdr:to>
      <xdr:col>11</xdr:col>
      <xdr:colOff>1085850</xdr:colOff>
      <xdr:row>38</xdr:row>
      <xdr:rowOff>209550</xdr:rowOff>
    </xdr:to>
    <xdr:sp macro="" textlink="">
      <xdr:nvSpPr>
        <xdr:cNvPr id="2064" name="Shape 70"/>
        <xdr:cNvSpPr>
          <a:spLocks noChangeArrowheads="1"/>
        </xdr:cNvSpPr>
      </xdr:nvSpPr>
      <xdr:spPr bwMode="auto">
        <a:xfrm rot="10800000">
          <a:off x="11372850" y="9353550"/>
          <a:ext cx="6286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6"/>
  <sheetViews>
    <sheetView zoomScaleNormal="100" workbookViewId="0">
      <pane ySplit="5" topLeftCell="A6" activePane="bottomLeft" state="frozen"/>
      <selection pane="bottomLeft" activeCell="A3" sqref="A3:A5"/>
    </sheetView>
  </sheetViews>
  <sheetFormatPr defaultRowHeight="11.25" x14ac:dyDescent="0.2"/>
  <cols>
    <col min="1" max="1" width="21.140625" style="3" customWidth="1"/>
    <col min="2" max="2" width="15.5703125" style="3" customWidth="1"/>
    <col min="3" max="3" width="14.85546875" style="22" customWidth="1"/>
    <col min="4" max="4" width="3.140625" style="3" customWidth="1"/>
    <col min="5" max="5" width="8.42578125" style="4" customWidth="1"/>
    <col min="6" max="6" width="3.140625" style="3" customWidth="1"/>
    <col min="7" max="7" width="8.85546875" style="4" customWidth="1"/>
    <col min="8" max="8" width="10.7109375" style="3" customWidth="1"/>
    <col min="9" max="9" width="9.7109375" style="3" customWidth="1"/>
    <col min="10" max="10" width="12" style="3" customWidth="1"/>
    <col min="11" max="11" width="4.42578125" style="64" customWidth="1"/>
    <col min="12" max="12" width="7.85546875" style="55" customWidth="1"/>
    <col min="13" max="13" width="8.140625" style="55" customWidth="1"/>
    <col min="14" max="14" width="7" style="55" customWidth="1"/>
    <col min="15" max="16384" width="9.140625" style="3"/>
  </cols>
  <sheetData>
    <row r="1" spans="1:14" x14ac:dyDescent="0.2">
      <c r="A1" s="2" t="s">
        <v>458</v>
      </c>
    </row>
    <row r="2" spans="1:14" x14ac:dyDescent="0.2">
      <c r="A2" s="224" t="s">
        <v>459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6"/>
    </row>
    <row r="3" spans="1:14" x14ac:dyDescent="0.2">
      <c r="A3" s="193" t="s">
        <v>460</v>
      </c>
      <c r="B3" s="248" t="s">
        <v>461</v>
      </c>
      <c r="C3" s="193" t="s">
        <v>462</v>
      </c>
      <c r="D3" s="248" t="s">
        <v>6</v>
      </c>
      <c r="E3" s="248"/>
      <c r="F3" s="248"/>
      <c r="G3" s="248"/>
      <c r="H3" s="248" t="s">
        <v>463</v>
      </c>
      <c r="I3" s="243" t="s">
        <v>5</v>
      </c>
      <c r="J3" s="243"/>
      <c r="K3" s="243"/>
      <c r="L3" s="243"/>
      <c r="M3" s="243"/>
      <c r="N3" s="243"/>
    </row>
    <row r="4" spans="1:14" ht="18.75" customHeight="1" x14ac:dyDescent="0.2">
      <c r="A4" s="192"/>
      <c r="B4" s="248"/>
      <c r="C4" s="193"/>
      <c r="D4" s="248"/>
      <c r="E4" s="248"/>
      <c r="F4" s="248"/>
      <c r="G4" s="248"/>
      <c r="H4" s="248"/>
      <c r="I4" s="248" t="s">
        <v>4</v>
      </c>
      <c r="J4" s="248" t="s">
        <v>464</v>
      </c>
      <c r="K4" s="248" t="s">
        <v>465</v>
      </c>
      <c r="L4" s="248"/>
      <c r="M4" s="248"/>
      <c r="N4" s="248"/>
    </row>
    <row r="5" spans="1:14" ht="21" customHeight="1" x14ac:dyDescent="0.2">
      <c r="A5" s="192"/>
      <c r="B5" s="248"/>
      <c r="C5" s="193"/>
      <c r="D5" s="249">
        <v>2018</v>
      </c>
      <c r="E5" s="249"/>
      <c r="F5" s="249">
        <v>2019</v>
      </c>
      <c r="G5" s="249"/>
      <c r="H5" s="248"/>
      <c r="I5" s="248"/>
      <c r="J5" s="248"/>
      <c r="K5" s="30" t="s">
        <v>3</v>
      </c>
      <c r="L5" s="56" t="s">
        <v>466</v>
      </c>
      <c r="M5" s="288" t="s">
        <v>684</v>
      </c>
      <c r="N5" s="56" t="s">
        <v>467</v>
      </c>
    </row>
    <row r="6" spans="1:14" x14ac:dyDescent="0.2">
      <c r="A6" s="33" t="s">
        <v>478</v>
      </c>
      <c r="B6" s="34"/>
      <c r="C6" s="34"/>
      <c r="D6" s="34"/>
      <c r="E6" s="34"/>
      <c r="F6" s="34"/>
      <c r="G6" s="34"/>
      <c r="H6" s="34"/>
      <c r="I6" s="34"/>
      <c r="J6" s="34"/>
      <c r="K6" s="65"/>
      <c r="L6" s="60"/>
      <c r="M6" s="60"/>
      <c r="N6" s="63"/>
    </row>
    <row r="7" spans="1:14" ht="59.25" customHeight="1" x14ac:dyDescent="0.2">
      <c r="A7" s="9" t="s">
        <v>457</v>
      </c>
      <c r="B7" s="9" t="s">
        <v>7</v>
      </c>
      <c r="C7" s="23"/>
      <c r="D7" s="250"/>
      <c r="E7" s="250"/>
      <c r="F7" s="250"/>
      <c r="G7" s="250"/>
      <c r="H7" s="23"/>
      <c r="I7" s="23"/>
      <c r="J7" s="23"/>
      <c r="K7" s="27"/>
      <c r="L7" s="21"/>
      <c r="M7" s="21"/>
      <c r="N7" s="21"/>
    </row>
    <row r="8" spans="1:14" ht="22.5" customHeight="1" x14ac:dyDescent="0.2">
      <c r="A8" s="168" t="s">
        <v>132</v>
      </c>
      <c r="B8" s="173" t="s">
        <v>445</v>
      </c>
      <c r="C8" s="173" t="s">
        <v>289</v>
      </c>
      <c r="D8" s="6" t="s">
        <v>9</v>
      </c>
      <c r="E8" s="36" t="s">
        <v>233</v>
      </c>
      <c r="F8" s="168" t="s">
        <v>8</v>
      </c>
      <c r="G8" s="218" t="s">
        <v>234</v>
      </c>
      <c r="H8" s="168" t="s">
        <v>135</v>
      </c>
      <c r="I8" s="171" t="s">
        <v>468</v>
      </c>
      <c r="J8" s="171" t="s">
        <v>685</v>
      </c>
      <c r="K8" s="37">
        <v>2018</v>
      </c>
      <c r="L8" s="17">
        <v>15</v>
      </c>
      <c r="M8" s="17">
        <v>4</v>
      </c>
      <c r="N8" s="17">
        <f>L8-M8</f>
        <v>11</v>
      </c>
    </row>
    <row r="9" spans="1:14" ht="22.5" customHeight="1" x14ac:dyDescent="0.2">
      <c r="A9" s="168"/>
      <c r="B9" s="173"/>
      <c r="C9" s="173"/>
      <c r="D9" s="6" t="s">
        <v>8</v>
      </c>
      <c r="E9" s="36" t="s">
        <v>234</v>
      </c>
      <c r="F9" s="168"/>
      <c r="G9" s="218"/>
      <c r="H9" s="168"/>
      <c r="I9" s="171"/>
      <c r="J9" s="171"/>
      <c r="K9" s="37">
        <v>2019</v>
      </c>
      <c r="L9" s="17">
        <v>15</v>
      </c>
      <c r="M9" s="17">
        <v>4</v>
      </c>
      <c r="N9" s="17">
        <f>L9-M9</f>
        <v>11</v>
      </c>
    </row>
    <row r="10" spans="1:14" x14ac:dyDescent="0.2">
      <c r="A10" s="6" t="s">
        <v>0</v>
      </c>
      <c r="B10" s="8"/>
      <c r="C10" s="8"/>
      <c r="D10" s="170"/>
      <c r="E10" s="170"/>
      <c r="F10" s="170"/>
      <c r="G10" s="170"/>
      <c r="H10" s="6"/>
      <c r="I10" s="6"/>
      <c r="J10" s="6"/>
      <c r="K10" s="37"/>
      <c r="L10" s="17"/>
      <c r="M10" s="17"/>
      <c r="N10" s="17"/>
    </row>
    <row r="11" spans="1:14" ht="22.5" customHeight="1" x14ac:dyDescent="0.2">
      <c r="A11" s="219" t="s">
        <v>133</v>
      </c>
      <c r="B11" s="173" t="s">
        <v>134</v>
      </c>
      <c r="C11" s="173" t="s">
        <v>289</v>
      </c>
      <c r="D11" s="6" t="s">
        <v>9</v>
      </c>
      <c r="E11" s="7"/>
      <c r="F11" s="168" t="s">
        <v>8</v>
      </c>
      <c r="G11" s="169" t="s">
        <v>235</v>
      </c>
      <c r="H11" s="171" t="s">
        <v>135</v>
      </c>
      <c r="I11" s="171" t="s">
        <v>468</v>
      </c>
      <c r="J11" s="171" t="s">
        <v>685</v>
      </c>
      <c r="K11" s="37">
        <v>2018</v>
      </c>
      <c r="L11" s="17">
        <v>12</v>
      </c>
      <c r="M11" s="17">
        <v>2</v>
      </c>
      <c r="N11" s="17">
        <f t="shared" ref="N11:N62" si="0">L11-M11</f>
        <v>10</v>
      </c>
    </row>
    <row r="12" spans="1:14" ht="22.5" customHeight="1" x14ac:dyDescent="0.2">
      <c r="A12" s="219"/>
      <c r="B12" s="173"/>
      <c r="C12" s="173"/>
      <c r="D12" s="6" t="s">
        <v>8</v>
      </c>
      <c r="E12" s="7" t="s">
        <v>235</v>
      </c>
      <c r="F12" s="168"/>
      <c r="G12" s="169"/>
      <c r="H12" s="171"/>
      <c r="I12" s="171"/>
      <c r="J12" s="171"/>
      <c r="K12" s="37">
        <v>2019</v>
      </c>
      <c r="L12" s="17">
        <v>12</v>
      </c>
      <c r="M12" s="17">
        <v>2.5</v>
      </c>
      <c r="N12" s="17">
        <f t="shared" si="0"/>
        <v>9.5</v>
      </c>
    </row>
    <row r="13" spans="1:14" ht="22.5" customHeight="1" x14ac:dyDescent="0.2">
      <c r="A13" s="219" t="s">
        <v>1</v>
      </c>
      <c r="B13" s="173" t="s">
        <v>134</v>
      </c>
      <c r="C13" s="173" t="s">
        <v>289</v>
      </c>
      <c r="D13" s="6" t="s">
        <v>9</v>
      </c>
      <c r="E13" s="7"/>
      <c r="F13" s="168" t="s">
        <v>8</v>
      </c>
      <c r="G13" s="169" t="s">
        <v>236</v>
      </c>
      <c r="H13" s="171" t="s">
        <v>135</v>
      </c>
      <c r="I13" s="171" t="s">
        <v>468</v>
      </c>
      <c r="J13" s="171" t="s">
        <v>685</v>
      </c>
      <c r="K13" s="37">
        <v>2018</v>
      </c>
      <c r="L13" s="17">
        <v>14</v>
      </c>
      <c r="M13" s="17">
        <v>2</v>
      </c>
      <c r="N13" s="17">
        <f t="shared" si="0"/>
        <v>12</v>
      </c>
    </row>
    <row r="14" spans="1:14" ht="22.5" customHeight="1" x14ac:dyDescent="0.2">
      <c r="A14" s="219"/>
      <c r="B14" s="173"/>
      <c r="C14" s="173"/>
      <c r="D14" s="6" t="s">
        <v>8</v>
      </c>
      <c r="E14" s="7" t="s">
        <v>237</v>
      </c>
      <c r="F14" s="168"/>
      <c r="G14" s="169"/>
      <c r="H14" s="171"/>
      <c r="I14" s="171"/>
      <c r="J14" s="171"/>
      <c r="K14" s="37">
        <v>2019</v>
      </c>
      <c r="L14" s="17">
        <v>14</v>
      </c>
      <c r="M14" s="17">
        <v>3</v>
      </c>
      <c r="N14" s="17">
        <f t="shared" si="0"/>
        <v>11</v>
      </c>
    </row>
    <row r="15" spans="1:14" ht="22.5" customHeight="1" x14ac:dyDescent="0.2">
      <c r="A15" s="219" t="s">
        <v>2</v>
      </c>
      <c r="B15" s="173" t="s">
        <v>134</v>
      </c>
      <c r="C15" s="173" t="s">
        <v>289</v>
      </c>
      <c r="D15" s="6" t="s">
        <v>9</v>
      </c>
      <c r="E15" s="7"/>
      <c r="F15" s="168" t="s">
        <v>8</v>
      </c>
      <c r="G15" s="169" t="s">
        <v>238</v>
      </c>
      <c r="H15" s="171" t="s">
        <v>135</v>
      </c>
      <c r="I15" s="171" t="s">
        <v>468</v>
      </c>
      <c r="J15" s="171" t="s">
        <v>685</v>
      </c>
      <c r="K15" s="37">
        <v>2018</v>
      </c>
      <c r="L15" s="17">
        <v>8</v>
      </c>
      <c r="M15" s="17">
        <v>1.5</v>
      </c>
      <c r="N15" s="17">
        <f t="shared" si="0"/>
        <v>6.5</v>
      </c>
    </row>
    <row r="16" spans="1:14" ht="22.5" customHeight="1" x14ac:dyDescent="0.2">
      <c r="A16" s="219"/>
      <c r="B16" s="173"/>
      <c r="C16" s="173"/>
      <c r="D16" s="6" t="s">
        <v>8</v>
      </c>
      <c r="E16" s="7" t="s">
        <v>239</v>
      </c>
      <c r="F16" s="168"/>
      <c r="G16" s="169"/>
      <c r="H16" s="171"/>
      <c r="I16" s="171"/>
      <c r="J16" s="171"/>
      <c r="K16" s="37">
        <v>2019</v>
      </c>
      <c r="L16" s="17">
        <v>8</v>
      </c>
      <c r="M16" s="17">
        <v>1.5</v>
      </c>
      <c r="N16" s="17">
        <f t="shared" si="0"/>
        <v>6.5</v>
      </c>
    </row>
    <row r="17" spans="1:14" ht="22.5" customHeight="1" x14ac:dyDescent="0.2">
      <c r="A17" s="168" t="s">
        <v>240</v>
      </c>
      <c r="B17" s="173" t="s">
        <v>134</v>
      </c>
      <c r="C17" s="173" t="s">
        <v>289</v>
      </c>
      <c r="D17" s="6" t="s">
        <v>9</v>
      </c>
      <c r="E17" s="36" t="s">
        <v>241</v>
      </c>
      <c r="F17" s="168" t="s">
        <v>8</v>
      </c>
      <c r="G17" s="218" t="s">
        <v>242</v>
      </c>
      <c r="H17" s="168" t="s">
        <v>135</v>
      </c>
      <c r="I17" s="171" t="s">
        <v>468</v>
      </c>
      <c r="J17" s="171" t="s">
        <v>685</v>
      </c>
      <c r="K17" s="37">
        <v>2018</v>
      </c>
      <c r="L17" s="17">
        <v>18</v>
      </c>
      <c r="M17" s="17">
        <v>3.3530000000000002</v>
      </c>
      <c r="N17" s="17">
        <f>L17-M17</f>
        <v>14.647</v>
      </c>
    </row>
    <row r="18" spans="1:14" ht="22.5" customHeight="1" x14ac:dyDescent="0.2">
      <c r="A18" s="168"/>
      <c r="B18" s="173"/>
      <c r="C18" s="173"/>
      <c r="D18" s="6" t="s">
        <v>8</v>
      </c>
      <c r="E18" s="36" t="s">
        <v>242</v>
      </c>
      <c r="F18" s="168"/>
      <c r="G18" s="218"/>
      <c r="H18" s="168"/>
      <c r="I18" s="171"/>
      <c r="J18" s="171"/>
      <c r="K18" s="37">
        <v>2019</v>
      </c>
      <c r="L18" s="17">
        <v>18</v>
      </c>
      <c r="M18" s="17">
        <v>3.3530000000000002</v>
      </c>
      <c r="N18" s="17">
        <f>L18-M18</f>
        <v>14.647</v>
      </c>
    </row>
    <row r="19" spans="1:14" ht="30" customHeight="1" x14ac:dyDescent="0.2">
      <c r="A19" s="171" t="s">
        <v>469</v>
      </c>
      <c r="B19" s="171" t="s">
        <v>371</v>
      </c>
      <c r="C19" s="173" t="s">
        <v>687</v>
      </c>
      <c r="D19" s="6" t="s">
        <v>9</v>
      </c>
      <c r="E19" s="36"/>
      <c r="F19" s="168" t="s">
        <v>8</v>
      </c>
      <c r="G19" s="218">
        <v>11</v>
      </c>
      <c r="H19" s="171" t="s">
        <v>686</v>
      </c>
      <c r="I19" s="171"/>
      <c r="J19" s="171" t="s">
        <v>685</v>
      </c>
      <c r="K19" s="37">
        <v>2018</v>
      </c>
      <c r="L19" s="17">
        <v>1</v>
      </c>
      <c r="M19" s="17">
        <v>0.4</v>
      </c>
      <c r="N19" s="17">
        <f t="shared" si="0"/>
        <v>0.6</v>
      </c>
    </row>
    <row r="20" spans="1:14" ht="30" customHeight="1" x14ac:dyDescent="0.2">
      <c r="A20" s="171"/>
      <c r="B20" s="171"/>
      <c r="C20" s="173"/>
      <c r="D20" s="6" t="s">
        <v>8</v>
      </c>
      <c r="E20" s="36">
        <v>11</v>
      </c>
      <c r="F20" s="168"/>
      <c r="G20" s="218"/>
      <c r="H20" s="171"/>
      <c r="I20" s="171"/>
      <c r="J20" s="171"/>
      <c r="K20" s="37">
        <v>2019</v>
      </c>
      <c r="L20" s="17">
        <v>1</v>
      </c>
      <c r="M20" s="17">
        <v>0.4</v>
      </c>
      <c r="N20" s="17">
        <f t="shared" si="0"/>
        <v>0.6</v>
      </c>
    </row>
    <row r="21" spans="1:14" ht="20.100000000000001" customHeight="1" x14ac:dyDescent="0.2">
      <c r="A21" s="171" t="s">
        <v>470</v>
      </c>
      <c r="B21" s="171" t="s">
        <v>471</v>
      </c>
      <c r="C21" s="168" t="s">
        <v>121</v>
      </c>
      <c r="D21" s="6" t="s">
        <v>9</v>
      </c>
      <c r="E21" s="7"/>
      <c r="F21" s="168" t="s">
        <v>8</v>
      </c>
      <c r="G21" s="169" t="s">
        <v>243</v>
      </c>
      <c r="H21" s="171" t="s">
        <v>472</v>
      </c>
      <c r="I21" s="168"/>
      <c r="J21" s="171" t="s">
        <v>472</v>
      </c>
      <c r="K21" s="37">
        <v>2018</v>
      </c>
      <c r="L21" s="17">
        <v>15</v>
      </c>
      <c r="M21" s="17">
        <v>5.2</v>
      </c>
      <c r="N21" s="17">
        <f t="shared" si="0"/>
        <v>9.8000000000000007</v>
      </c>
    </row>
    <row r="22" spans="1:14" ht="20.100000000000001" customHeight="1" x14ac:dyDescent="0.2">
      <c r="A22" s="171"/>
      <c r="B22" s="171"/>
      <c r="C22" s="168"/>
      <c r="D22" s="6" t="s">
        <v>8</v>
      </c>
      <c r="E22" s="7" t="s">
        <v>243</v>
      </c>
      <c r="F22" s="168"/>
      <c r="G22" s="169"/>
      <c r="H22" s="168"/>
      <c r="I22" s="168"/>
      <c r="J22" s="168"/>
      <c r="K22" s="37">
        <v>2019</v>
      </c>
      <c r="L22" s="17">
        <v>15</v>
      </c>
      <c r="M22" s="17">
        <v>5.2</v>
      </c>
      <c r="N22" s="17">
        <f t="shared" si="0"/>
        <v>9.8000000000000007</v>
      </c>
    </row>
    <row r="23" spans="1:14" ht="20.100000000000001" customHeight="1" x14ac:dyDescent="0.2">
      <c r="A23" s="171"/>
      <c r="B23" s="171"/>
      <c r="C23" s="168" t="s">
        <v>122</v>
      </c>
      <c r="D23" s="6" t="s">
        <v>9</v>
      </c>
      <c r="E23" s="7"/>
      <c r="F23" s="168" t="s">
        <v>8</v>
      </c>
      <c r="G23" s="169">
        <v>1500</v>
      </c>
      <c r="H23" s="171" t="s">
        <v>472</v>
      </c>
      <c r="I23" s="168"/>
      <c r="J23" s="171" t="s">
        <v>472</v>
      </c>
      <c r="K23" s="37">
        <v>2018</v>
      </c>
      <c r="L23" s="17">
        <v>18</v>
      </c>
      <c r="M23" s="17">
        <v>5.5</v>
      </c>
      <c r="N23" s="17">
        <f t="shared" si="0"/>
        <v>12.5</v>
      </c>
    </row>
    <row r="24" spans="1:14" ht="20.100000000000001" customHeight="1" x14ac:dyDescent="0.2">
      <c r="A24" s="171"/>
      <c r="B24" s="171"/>
      <c r="C24" s="168"/>
      <c r="D24" s="6" t="s">
        <v>8</v>
      </c>
      <c r="E24" s="7" t="s">
        <v>243</v>
      </c>
      <c r="F24" s="168"/>
      <c r="G24" s="169"/>
      <c r="H24" s="168"/>
      <c r="I24" s="168"/>
      <c r="J24" s="168"/>
      <c r="K24" s="37">
        <v>2019</v>
      </c>
      <c r="L24" s="17">
        <v>18</v>
      </c>
      <c r="M24" s="17">
        <v>5.5</v>
      </c>
      <c r="N24" s="17">
        <f t="shared" si="0"/>
        <v>12.5</v>
      </c>
    </row>
    <row r="25" spans="1:14" ht="20.100000000000001" customHeight="1" x14ac:dyDescent="0.2">
      <c r="A25" s="171"/>
      <c r="B25" s="171" t="s">
        <v>473</v>
      </c>
      <c r="C25" s="168" t="s">
        <v>121</v>
      </c>
      <c r="D25" s="6" t="s">
        <v>9</v>
      </c>
      <c r="E25" s="7"/>
      <c r="F25" s="168" t="s">
        <v>8</v>
      </c>
      <c r="G25" s="169" t="s">
        <v>244</v>
      </c>
      <c r="H25" s="171" t="s">
        <v>472</v>
      </c>
      <c r="I25" s="168"/>
      <c r="J25" s="171" t="s">
        <v>472</v>
      </c>
      <c r="K25" s="37">
        <v>2018</v>
      </c>
      <c r="L25" s="17">
        <v>6</v>
      </c>
      <c r="M25" s="17">
        <v>0.4</v>
      </c>
      <c r="N25" s="17">
        <f t="shared" si="0"/>
        <v>5.6</v>
      </c>
    </row>
    <row r="26" spans="1:14" ht="20.100000000000001" customHeight="1" x14ac:dyDescent="0.2">
      <c r="A26" s="171"/>
      <c r="B26" s="171"/>
      <c r="C26" s="168"/>
      <c r="D26" s="6" t="s">
        <v>8</v>
      </c>
      <c r="E26" s="7" t="s">
        <v>244</v>
      </c>
      <c r="F26" s="168"/>
      <c r="G26" s="169"/>
      <c r="H26" s="168"/>
      <c r="I26" s="168"/>
      <c r="J26" s="168"/>
      <c r="K26" s="37">
        <v>2019</v>
      </c>
      <c r="L26" s="17">
        <v>6</v>
      </c>
      <c r="M26" s="17">
        <v>0.4</v>
      </c>
      <c r="N26" s="17">
        <f t="shared" si="0"/>
        <v>5.6</v>
      </c>
    </row>
    <row r="27" spans="1:14" ht="20.100000000000001" customHeight="1" x14ac:dyDescent="0.2">
      <c r="A27" s="171"/>
      <c r="B27" s="171"/>
      <c r="C27" s="168" t="s">
        <v>122</v>
      </c>
      <c r="D27" s="6" t="s">
        <v>9</v>
      </c>
      <c r="E27" s="7"/>
      <c r="F27" s="168" t="s">
        <v>8</v>
      </c>
      <c r="G27" s="169" t="s">
        <v>244</v>
      </c>
      <c r="H27" s="171" t="s">
        <v>472</v>
      </c>
      <c r="I27" s="177"/>
      <c r="J27" s="171" t="s">
        <v>472</v>
      </c>
      <c r="K27" s="37">
        <v>2018</v>
      </c>
      <c r="L27" s="17">
        <v>9</v>
      </c>
      <c r="M27" s="17">
        <v>0.4</v>
      </c>
      <c r="N27" s="17">
        <f t="shared" si="0"/>
        <v>8.6</v>
      </c>
    </row>
    <row r="28" spans="1:14" ht="20.100000000000001" customHeight="1" x14ac:dyDescent="0.2">
      <c r="A28" s="171"/>
      <c r="B28" s="171"/>
      <c r="C28" s="168"/>
      <c r="D28" s="6" t="s">
        <v>8</v>
      </c>
      <c r="E28" s="7" t="s">
        <v>244</v>
      </c>
      <c r="F28" s="168"/>
      <c r="G28" s="169"/>
      <c r="H28" s="168"/>
      <c r="I28" s="177"/>
      <c r="J28" s="168"/>
      <c r="K28" s="37">
        <v>2019</v>
      </c>
      <c r="L28" s="17">
        <v>9</v>
      </c>
      <c r="M28" s="17">
        <v>0.4</v>
      </c>
      <c r="N28" s="17">
        <f t="shared" si="0"/>
        <v>8.6</v>
      </c>
    </row>
    <row r="29" spans="1:14" ht="22.5" customHeight="1" x14ac:dyDescent="0.2">
      <c r="A29" s="171" t="s">
        <v>446</v>
      </c>
      <c r="B29" s="171" t="s">
        <v>447</v>
      </c>
      <c r="C29" s="171" t="s">
        <v>474</v>
      </c>
      <c r="D29" s="6" t="s">
        <v>9</v>
      </c>
      <c r="E29" s="7"/>
      <c r="F29" s="168" t="s">
        <v>8</v>
      </c>
      <c r="G29" s="169">
        <v>3</v>
      </c>
      <c r="H29" s="171" t="s">
        <v>688</v>
      </c>
      <c r="I29" s="168" t="s">
        <v>290</v>
      </c>
      <c r="J29" s="171" t="s">
        <v>689</v>
      </c>
      <c r="K29" s="37">
        <v>2018</v>
      </c>
      <c r="L29" s="17">
        <v>2</v>
      </c>
      <c r="M29" s="17">
        <v>0.5</v>
      </c>
      <c r="N29" s="17">
        <f t="shared" si="0"/>
        <v>1.5</v>
      </c>
    </row>
    <row r="30" spans="1:14" ht="22.5" customHeight="1" x14ac:dyDescent="0.2">
      <c r="A30" s="171"/>
      <c r="B30" s="171"/>
      <c r="C30" s="171"/>
      <c r="D30" s="6" t="s">
        <v>8</v>
      </c>
      <c r="E30" s="7">
        <v>3</v>
      </c>
      <c r="F30" s="168"/>
      <c r="G30" s="169"/>
      <c r="H30" s="171"/>
      <c r="I30" s="168"/>
      <c r="J30" s="168"/>
      <c r="K30" s="37">
        <v>2019</v>
      </c>
      <c r="L30" s="17">
        <v>2</v>
      </c>
      <c r="M30" s="17">
        <v>0.5</v>
      </c>
      <c r="N30" s="17">
        <f t="shared" si="0"/>
        <v>1.5</v>
      </c>
    </row>
    <row r="31" spans="1:14" ht="22.5" customHeight="1" x14ac:dyDescent="0.2">
      <c r="A31" s="171"/>
      <c r="B31" s="171" t="s">
        <v>448</v>
      </c>
      <c r="C31" s="171" t="s">
        <v>291</v>
      </c>
      <c r="D31" s="6" t="s">
        <v>9</v>
      </c>
      <c r="E31" s="7"/>
      <c r="F31" s="168" t="s">
        <v>8</v>
      </c>
      <c r="G31" s="168">
        <v>15</v>
      </c>
      <c r="H31" s="171" t="s">
        <v>688</v>
      </c>
      <c r="I31" s="168" t="s">
        <v>290</v>
      </c>
      <c r="J31" s="171" t="s">
        <v>689</v>
      </c>
      <c r="K31" s="37">
        <v>2018</v>
      </c>
      <c r="L31" s="17">
        <v>1.05</v>
      </c>
      <c r="M31" s="17">
        <v>0.3</v>
      </c>
      <c r="N31" s="17">
        <f t="shared" si="0"/>
        <v>0.75</v>
      </c>
    </row>
    <row r="32" spans="1:14" ht="22.5" customHeight="1" x14ac:dyDescent="0.2">
      <c r="A32" s="171"/>
      <c r="B32" s="171"/>
      <c r="C32" s="171"/>
      <c r="D32" s="6" t="s">
        <v>8</v>
      </c>
      <c r="E32" s="8">
        <v>15</v>
      </c>
      <c r="F32" s="168"/>
      <c r="G32" s="168"/>
      <c r="H32" s="171"/>
      <c r="I32" s="168"/>
      <c r="J32" s="168"/>
      <c r="K32" s="37">
        <v>2019</v>
      </c>
      <c r="L32" s="17">
        <v>1.05</v>
      </c>
      <c r="M32" s="17">
        <v>0.3</v>
      </c>
      <c r="N32" s="17">
        <f t="shared" si="0"/>
        <v>0.75</v>
      </c>
    </row>
    <row r="33" spans="1:14" ht="22.5" customHeight="1" x14ac:dyDescent="0.2">
      <c r="A33" s="171"/>
      <c r="B33" s="171"/>
      <c r="C33" s="176" t="s">
        <v>292</v>
      </c>
      <c r="D33" s="6" t="s">
        <v>9</v>
      </c>
      <c r="E33" s="7"/>
      <c r="F33" s="168" t="s">
        <v>8</v>
      </c>
      <c r="G33" s="169">
        <v>15</v>
      </c>
      <c r="H33" s="171" t="s">
        <v>688</v>
      </c>
      <c r="I33" s="168" t="s">
        <v>290</v>
      </c>
      <c r="J33" s="171" t="s">
        <v>689</v>
      </c>
      <c r="K33" s="37">
        <v>2018</v>
      </c>
      <c r="L33" s="17">
        <v>2</v>
      </c>
      <c r="M33" s="17">
        <v>0.35</v>
      </c>
      <c r="N33" s="17">
        <f t="shared" si="0"/>
        <v>1.65</v>
      </c>
    </row>
    <row r="34" spans="1:14" ht="22.5" customHeight="1" x14ac:dyDescent="0.2">
      <c r="A34" s="171"/>
      <c r="B34" s="171"/>
      <c r="C34" s="176"/>
      <c r="D34" s="6" t="s">
        <v>8</v>
      </c>
      <c r="E34" s="7">
        <v>15</v>
      </c>
      <c r="F34" s="192"/>
      <c r="G34" s="192"/>
      <c r="H34" s="171"/>
      <c r="I34" s="168"/>
      <c r="J34" s="168"/>
      <c r="K34" s="37">
        <v>2019</v>
      </c>
      <c r="L34" s="17">
        <v>2</v>
      </c>
      <c r="M34" s="17">
        <v>0.35</v>
      </c>
      <c r="N34" s="17">
        <f t="shared" si="0"/>
        <v>1.65</v>
      </c>
    </row>
    <row r="35" spans="1:14" ht="22.5" customHeight="1" x14ac:dyDescent="0.2">
      <c r="A35" s="171"/>
      <c r="B35" s="171" t="s">
        <v>449</v>
      </c>
      <c r="C35" s="171" t="s">
        <v>293</v>
      </c>
      <c r="D35" s="6" t="s">
        <v>9</v>
      </c>
      <c r="E35" s="7"/>
      <c r="F35" s="168" t="s">
        <v>8</v>
      </c>
      <c r="G35" s="169">
        <v>375</v>
      </c>
      <c r="H35" s="171" t="s">
        <v>688</v>
      </c>
      <c r="I35" s="168" t="s">
        <v>290</v>
      </c>
      <c r="J35" s="171" t="s">
        <v>689</v>
      </c>
      <c r="K35" s="37">
        <v>2018</v>
      </c>
      <c r="L35" s="17">
        <v>1.5</v>
      </c>
      <c r="M35" s="17">
        <v>0.65</v>
      </c>
      <c r="N35" s="17">
        <f t="shared" si="0"/>
        <v>0.85</v>
      </c>
    </row>
    <row r="36" spans="1:14" ht="22.5" customHeight="1" x14ac:dyDescent="0.2">
      <c r="A36" s="171"/>
      <c r="B36" s="171"/>
      <c r="C36" s="171"/>
      <c r="D36" s="6" t="s">
        <v>8</v>
      </c>
      <c r="E36" s="7">
        <v>375</v>
      </c>
      <c r="F36" s="192"/>
      <c r="G36" s="169"/>
      <c r="H36" s="171"/>
      <c r="I36" s="168"/>
      <c r="J36" s="168"/>
      <c r="K36" s="37">
        <v>2019</v>
      </c>
      <c r="L36" s="17">
        <v>1.5</v>
      </c>
      <c r="M36" s="17">
        <v>0.65</v>
      </c>
      <c r="N36" s="17">
        <f t="shared" si="0"/>
        <v>0.85</v>
      </c>
    </row>
    <row r="37" spans="1:14" ht="22.5" customHeight="1" x14ac:dyDescent="0.2">
      <c r="A37" s="171"/>
      <c r="B37" s="193"/>
      <c r="C37" s="171" t="s">
        <v>294</v>
      </c>
      <c r="D37" s="6" t="s">
        <v>9</v>
      </c>
      <c r="E37" s="7"/>
      <c r="F37" s="168" t="s">
        <v>8</v>
      </c>
      <c r="G37" s="169">
        <v>375</v>
      </c>
      <c r="H37" s="171" t="s">
        <v>688</v>
      </c>
      <c r="I37" s="168" t="s">
        <v>290</v>
      </c>
      <c r="J37" s="171" t="s">
        <v>689</v>
      </c>
      <c r="K37" s="37">
        <v>2018</v>
      </c>
      <c r="L37" s="17">
        <v>1.5</v>
      </c>
      <c r="M37" s="17">
        <v>0.65</v>
      </c>
      <c r="N37" s="17">
        <f t="shared" si="0"/>
        <v>0.85</v>
      </c>
    </row>
    <row r="38" spans="1:14" ht="22.5" customHeight="1" x14ac:dyDescent="0.2">
      <c r="A38" s="171"/>
      <c r="B38" s="193"/>
      <c r="C38" s="171"/>
      <c r="D38" s="6" t="s">
        <v>8</v>
      </c>
      <c r="E38" s="7">
        <v>375</v>
      </c>
      <c r="F38" s="168"/>
      <c r="G38" s="169"/>
      <c r="H38" s="171"/>
      <c r="I38" s="192"/>
      <c r="J38" s="168"/>
      <c r="K38" s="37">
        <v>2019</v>
      </c>
      <c r="L38" s="17">
        <v>1.5</v>
      </c>
      <c r="M38" s="17">
        <v>0.65</v>
      </c>
      <c r="N38" s="17">
        <f t="shared" si="0"/>
        <v>0.85</v>
      </c>
    </row>
    <row r="39" spans="1:14" ht="22.5" customHeight="1" x14ac:dyDescent="0.2">
      <c r="A39" s="168" t="s">
        <v>255</v>
      </c>
      <c r="B39" s="171" t="s">
        <v>450</v>
      </c>
      <c r="C39" s="171" t="s">
        <v>372</v>
      </c>
      <c r="D39" s="6" t="s">
        <v>9</v>
      </c>
      <c r="E39" s="7"/>
      <c r="F39" s="168" t="s">
        <v>8</v>
      </c>
      <c r="G39" s="169">
        <v>100</v>
      </c>
      <c r="H39" s="168" t="s">
        <v>135</v>
      </c>
      <c r="I39" s="168" t="s">
        <v>290</v>
      </c>
      <c r="J39" s="168" t="s">
        <v>290</v>
      </c>
      <c r="K39" s="37">
        <v>2018</v>
      </c>
      <c r="L39" s="17">
        <v>0.5</v>
      </c>
      <c r="M39" s="17">
        <v>0</v>
      </c>
      <c r="N39" s="17">
        <f t="shared" si="0"/>
        <v>0.5</v>
      </c>
    </row>
    <row r="40" spans="1:14" ht="22.5" customHeight="1" x14ac:dyDescent="0.2">
      <c r="A40" s="168"/>
      <c r="B40" s="193"/>
      <c r="C40" s="193"/>
      <c r="D40" s="6" t="s">
        <v>8</v>
      </c>
      <c r="E40" s="7">
        <v>50</v>
      </c>
      <c r="F40" s="192"/>
      <c r="G40" s="192"/>
      <c r="H40" s="192"/>
      <c r="I40" s="192"/>
      <c r="J40" s="192"/>
      <c r="K40" s="37">
        <v>2019</v>
      </c>
      <c r="L40" s="17">
        <v>0.5</v>
      </c>
      <c r="M40" s="17">
        <v>0</v>
      </c>
      <c r="N40" s="17">
        <f t="shared" si="0"/>
        <v>0.5</v>
      </c>
    </row>
    <row r="41" spans="1:14" ht="22.5" customHeight="1" x14ac:dyDescent="0.2">
      <c r="A41" s="168"/>
      <c r="B41" s="171" t="s">
        <v>295</v>
      </c>
      <c r="C41" s="171" t="s">
        <v>451</v>
      </c>
      <c r="D41" s="6" t="s">
        <v>9</v>
      </c>
      <c r="E41" s="7"/>
      <c r="F41" s="168" t="s">
        <v>256</v>
      </c>
      <c r="G41" s="169">
        <v>5562600</v>
      </c>
      <c r="H41" s="168" t="s">
        <v>373</v>
      </c>
      <c r="I41" s="168" t="s">
        <v>290</v>
      </c>
      <c r="J41" s="171" t="s">
        <v>690</v>
      </c>
      <c r="K41" s="37">
        <v>2018</v>
      </c>
      <c r="L41" s="17">
        <v>20</v>
      </c>
      <c r="M41" s="17">
        <v>3</v>
      </c>
      <c r="N41" s="17">
        <f t="shared" si="0"/>
        <v>17</v>
      </c>
    </row>
    <row r="42" spans="1:14" ht="22.5" customHeight="1" x14ac:dyDescent="0.2">
      <c r="A42" s="168"/>
      <c r="B42" s="171"/>
      <c r="C42" s="193"/>
      <c r="D42" s="6" t="s">
        <v>8</v>
      </c>
      <c r="E42" s="7">
        <v>5562600</v>
      </c>
      <c r="F42" s="192"/>
      <c r="G42" s="192"/>
      <c r="H42" s="192"/>
      <c r="I42" s="192"/>
      <c r="J42" s="192"/>
      <c r="K42" s="37">
        <v>2019</v>
      </c>
      <c r="L42" s="17">
        <v>20</v>
      </c>
      <c r="M42" s="17">
        <v>3</v>
      </c>
      <c r="N42" s="17">
        <f t="shared" si="0"/>
        <v>17</v>
      </c>
    </row>
    <row r="43" spans="1:14" ht="22.5" customHeight="1" x14ac:dyDescent="0.2">
      <c r="A43" s="168" t="s">
        <v>475</v>
      </c>
      <c r="B43" s="171" t="s">
        <v>452</v>
      </c>
      <c r="C43" s="171" t="s">
        <v>245</v>
      </c>
      <c r="D43" s="6" t="s">
        <v>9</v>
      </c>
      <c r="E43" s="13"/>
      <c r="F43" s="171" t="s">
        <v>256</v>
      </c>
      <c r="G43" s="181">
        <v>150</v>
      </c>
      <c r="H43" s="168" t="s">
        <v>135</v>
      </c>
      <c r="I43" s="171" t="s">
        <v>290</v>
      </c>
      <c r="J43" s="171" t="s">
        <v>691</v>
      </c>
      <c r="K43" s="37">
        <v>2018</v>
      </c>
      <c r="L43" s="17">
        <v>3</v>
      </c>
      <c r="M43" s="17">
        <v>0</v>
      </c>
      <c r="N43" s="17">
        <f t="shared" si="0"/>
        <v>3</v>
      </c>
    </row>
    <row r="44" spans="1:14" ht="22.5" customHeight="1" x14ac:dyDescent="0.2">
      <c r="A44" s="168"/>
      <c r="B44" s="171"/>
      <c r="C44" s="171"/>
      <c r="D44" s="6" t="s">
        <v>8</v>
      </c>
      <c r="E44" s="7">
        <v>150</v>
      </c>
      <c r="F44" s="171"/>
      <c r="G44" s="171"/>
      <c r="H44" s="168"/>
      <c r="I44" s="171"/>
      <c r="J44" s="193"/>
      <c r="K44" s="37">
        <v>2019</v>
      </c>
      <c r="L44" s="17">
        <v>0.8</v>
      </c>
      <c r="M44" s="17">
        <v>0.5</v>
      </c>
      <c r="N44" s="17">
        <f t="shared" si="0"/>
        <v>0.30000000000000004</v>
      </c>
    </row>
    <row r="45" spans="1:14" ht="22.5" customHeight="1" x14ac:dyDescent="0.2">
      <c r="A45" s="168"/>
      <c r="B45" s="171" t="s">
        <v>453</v>
      </c>
      <c r="C45" s="171" t="s">
        <v>246</v>
      </c>
      <c r="D45" s="8" t="s">
        <v>9</v>
      </c>
      <c r="E45" s="13"/>
      <c r="F45" s="171" t="s">
        <v>256</v>
      </c>
      <c r="G45" s="169">
        <v>5</v>
      </c>
      <c r="H45" s="168" t="s">
        <v>135</v>
      </c>
      <c r="I45" s="171" t="s">
        <v>290</v>
      </c>
      <c r="J45" s="171" t="s">
        <v>692</v>
      </c>
      <c r="K45" s="37">
        <v>2018</v>
      </c>
      <c r="L45" s="17">
        <v>0.8</v>
      </c>
      <c r="M45" s="17">
        <v>0.5</v>
      </c>
      <c r="N45" s="17">
        <f t="shared" si="0"/>
        <v>0.30000000000000004</v>
      </c>
    </row>
    <row r="46" spans="1:14" ht="22.5" customHeight="1" x14ac:dyDescent="0.2">
      <c r="A46" s="168"/>
      <c r="B46" s="171"/>
      <c r="C46" s="171"/>
      <c r="D46" s="6" t="s">
        <v>8</v>
      </c>
      <c r="E46" s="10">
        <v>6</v>
      </c>
      <c r="F46" s="171"/>
      <c r="G46" s="168"/>
      <c r="H46" s="216"/>
      <c r="I46" s="171"/>
      <c r="J46" s="168"/>
      <c r="K46" s="37">
        <v>2019</v>
      </c>
      <c r="L46" s="17">
        <v>0.8</v>
      </c>
      <c r="M46" s="17">
        <v>0.5</v>
      </c>
      <c r="N46" s="17">
        <f t="shared" si="0"/>
        <v>0.30000000000000004</v>
      </c>
    </row>
    <row r="47" spans="1:14" ht="22.5" customHeight="1" x14ac:dyDescent="0.2">
      <c r="A47" s="168"/>
      <c r="B47" s="171" t="s">
        <v>454</v>
      </c>
      <c r="C47" s="171" t="s">
        <v>257</v>
      </c>
      <c r="D47" s="8" t="s">
        <v>9</v>
      </c>
      <c r="E47" s="7"/>
      <c r="F47" s="171" t="s">
        <v>256</v>
      </c>
      <c r="G47" s="181">
        <v>4</v>
      </c>
      <c r="H47" s="168" t="s">
        <v>135</v>
      </c>
      <c r="I47" s="171"/>
      <c r="J47" s="171" t="s">
        <v>693</v>
      </c>
      <c r="K47" s="37">
        <v>2018</v>
      </c>
      <c r="L47" s="17">
        <v>1.2</v>
      </c>
      <c r="M47" s="17">
        <v>0.7</v>
      </c>
      <c r="N47" s="17">
        <f t="shared" si="0"/>
        <v>0.5</v>
      </c>
    </row>
    <row r="48" spans="1:14" ht="22.5" customHeight="1" x14ac:dyDescent="0.2">
      <c r="A48" s="168"/>
      <c r="B48" s="171"/>
      <c r="C48" s="171"/>
      <c r="D48" s="6" t="s">
        <v>8</v>
      </c>
      <c r="E48" s="7">
        <v>3</v>
      </c>
      <c r="F48" s="171"/>
      <c r="G48" s="171"/>
      <c r="H48" s="216"/>
      <c r="I48" s="171"/>
      <c r="J48" s="171"/>
      <c r="K48" s="37">
        <v>2019</v>
      </c>
      <c r="L48" s="17">
        <v>2.4</v>
      </c>
      <c r="M48" s="17">
        <v>0.7</v>
      </c>
      <c r="N48" s="17">
        <f t="shared" si="0"/>
        <v>1.7</v>
      </c>
    </row>
    <row r="49" spans="1:14" ht="22.5" customHeight="1" x14ac:dyDescent="0.2">
      <c r="A49" s="168"/>
      <c r="B49" s="171" t="s">
        <v>326</v>
      </c>
      <c r="C49" s="171" t="s">
        <v>455</v>
      </c>
      <c r="D49" s="8" t="s">
        <v>9</v>
      </c>
      <c r="E49" s="7"/>
      <c r="F49" s="171" t="s">
        <v>256</v>
      </c>
      <c r="G49" s="181">
        <v>3</v>
      </c>
      <c r="H49" s="168" t="s">
        <v>135</v>
      </c>
      <c r="I49" s="171"/>
      <c r="J49" s="171" t="s">
        <v>693</v>
      </c>
      <c r="K49" s="37">
        <v>2018</v>
      </c>
      <c r="L49" s="17">
        <v>3</v>
      </c>
      <c r="M49" s="17">
        <v>1</v>
      </c>
      <c r="N49" s="17">
        <f t="shared" si="0"/>
        <v>2</v>
      </c>
    </row>
    <row r="50" spans="1:14" ht="22.5" customHeight="1" x14ac:dyDescent="0.2">
      <c r="A50" s="168"/>
      <c r="B50" s="171"/>
      <c r="C50" s="171"/>
      <c r="D50" s="6" t="s">
        <v>8</v>
      </c>
      <c r="E50" s="7">
        <v>3</v>
      </c>
      <c r="F50" s="171"/>
      <c r="G50" s="171"/>
      <c r="H50" s="216"/>
      <c r="I50" s="171"/>
      <c r="J50" s="171"/>
      <c r="K50" s="37">
        <v>2019</v>
      </c>
      <c r="L50" s="17">
        <v>9</v>
      </c>
      <c r="M50" s="17">
        <v>3</v>
      </c>
      <c r="N50" s="17">
        <f t="shared" si="0"/>
        <v>6</v>
      </c>
    </row>
    <row r="51" spans="1:14" ht="22.5" customHeight="1" x14ac:dyDescent="0.2">
      <c r="A51" s="168"/>
      <c r="B51" s="171" t="s">
        <v>248</v>
      </c>
      <c r="C51" s="171" t="s">
        <v>247</v>
      </c>
      <c r="D51" s="8" t="s">
        <v>9</v>
      </c>
      <c r="E51" s="13"/>
      <c r="F51" s="168" t="s">
        <v>256</v>
      </c>
      <c r="G51" s="169">
        <v>2</v>
      </c>
      <c r="H51" s="168" t="s">
        <v>135</v>
      </c>
      <c r="I51" s="168"/>
      <c r="J51" s="171" t="s">
        <v>693</v>
      </c>
      <c r="K51" s="37">
        <v>2018</v>
      </c>
      <c r="L51" s="17">
        <v>1.5</v>
      </c>
      <c r="M51" s="17">
        <v>0.5</v>
      </c>
      <c r="N51" s="17">
        <f t="shared" si="0"/>
        <v>1</v>
      </c>
    </row>
    <row r="52" spans="1:14" ht="22.5" customHeight="1" x14ac:dyDescent="0.2">
      <c r="A52" s="168"/>
      <c r="B52" s="171"/>
      <c r="C52" s="171"/>
      <c r="D52" s="6" t="s">
        <v>8</v>
      </c>
      <c r="E52" s="10">
        <v>2</v>
      </c>
      <c r="F52" s="168"/>
      <c r="G52" s="168"/>
      <c r="H52" s="216"/>
      <c r="I52" s="168"/>
      <c r="J52" s="171"/>
      <c r="K52" s="37">
        <v>2019</v>
      </c>
      <c r="L52" s="17">
        <v>1.5</v>
      </c>
      <c r="M52" s="17">
        <v>0.6</v>
      </c>
      <c r="N52" s="17">
        <f t="shared" si="0"/>
        <v>0.9</v>
      </c>
    </row>
    <row r="53" spans="1:14" ht="22.5" customHeight="1" x14ac:dyDescent="0.2">
      <c r="A53" s="168"/>
      <c r="B53" s="171" t="s">
        <v>476</v>
      </c>
      <c r="C53" s="171" t="s">
        <v>249</v>
      </c>
      <c r="D53" s="8" t="s">
        <v>9</v>
      </c>
      <c r="E53" s="7"/>
      <c r="F53" s="168" t="s">
        <v>256</v>
      </c>
      <c r="G53" s="181">
        <v>13</v>
      </c>
      <c r="H53" s="168" t="s">
        <v>135</v>
      </c>
      <c r="I53" s="171"/>
      <c r="J53" s="171" t="s">
        <v>694</v>
      </c>
      <c r="K53" s="37">
        <v>2018</v>
      </c>
      <c r="L53" s="17">
        <v>2</v>
      </c>
      <c r="M53" s="17">
        <v>0.8</v>
      </c>
      <c r="N53" s="17">
        <f t="shared" si="0"/>
        <v>1.2</v>
      </c>
    </row>
    <row r="54" spans="1:14" ht="22.5" customHeight="1" x14ac:dyDescent="0.2">
      <c r="A54" s="168"/>
      <c r="B54" s="171"/>
      <c r="C54" s="171"/>
      <c r="D54" s="6" t="s">
        <v>8</v>
      </c>
      <c r="E54" s="7">
        <v>10</v>
      </c>
      <c r="F54" s="168"/>
      <c r="G54" s="171"/>
      <c r="H54" s="216"/>
      <c r="I54" s="171"/>
      <c r="J54" s="171"/>
      <c r="K54" s="37">
        <v>2019</v>
      </c>
      <c r="L54" s="17">
        <v>2</v>
      </c>
      <c r="M54" s="17">
        <v>0.8</v>
      </c>
      <c r="N54" s="17">
        <f t="shared" si="0"/>
        <v>1.2</v>
      </c>
    </row>
    <row r="55" spans="1:14" ht="22.5" customHeight="1" x14ac:dyDescent="0.2">
      <c r="A55" s="168"/>
      <c r="B55" s="171" t="s">
        <v>374</v>
      </c>
      <c r="C55" s="171" t="s">
        <v>375</v>
      </c>
      <c r="D55" s="8" t="s">
        <v>9</v>
      </c>
      <c r="E55" s="7"/>
      <c r="F55" s="168" t="s">
        <v>256</v>
      </c>
      <c r="G55" s="181">
        <v>10</v>
      </c>
      <c r="H55" s="168" t="s">
        <v>135</v>
      </c>
      <c r="I55" s="171"/>
      <c r="J55" s="171" t="s">
        <v>477</v>
      </c>
      <c r="K55" s="37">
        <v>2018</v>
      </c>
      <c r="L55" s="17">
        <v>50</v>
      </c>
      <c r="M55" s="17">
        <v>5</v>
      </c>
      <c r="N55" s="17">
        <f t="shared" si="0"/>
        <v>45</v>
      </c>
    </row>
    <row r="56" spans="1:14" ht="22.5" customHeight="1" x14ac:dyDescent="0.2">
      <c r="A56" s="168"/>
      <c r="B56" s="171"/>
      <c r="C56" s="171"/>
      <c r="D56" s="6" t="s">
        <v>8</v>
      </c>
      <c r="E56" s="7">
        <v>10</v>
      </c>
      <c r="F56" s="168"/>
      <c r="G56" s="171"/>
      <c r="H56" s="216"/>
      <c r="I56" s="217"/>
      <c r="J56" s="171"/>
      <c r="K56" s="37">
        <v>2019</v>
      </c>
      <c r="L56" s="17">
        <v>50</v>
      </c>
      <c r="M56" s="17">
        <v>5</v>
      </c>
      <c r="N56" s="17">
        <f t="shared" si="0"/>
        <v>45</v>
      </c>
    </row>
    <row r="57" spans="1:14" ht="22.5" customHeight="1" x14ac:dyDescent="0.2">
      <c r="A57" s="168"/>
      <c r="B57" s="171" t="s">
        <v>250</v>
      </c>
      <c r="C57" s="171" t="s">
        <v>251</v>
      </c>
      <c r="D57" s="8" t="s">
        <v>9</v>
      </c>
      <c r="E57" s="7"/>
      <c r="F57" s="168" t="s">
        <v>256</v>
      </c>
      <c r="G57" s="181">
        <v>9</v>
      </c>
      <c r="H57" s="168" t="s">
        <v>135</v>
      </c>
      <c r="I57" s="168"/>
      <c r="J57" s="171" t="s">
        <v>695</v>
      </c>
      <c r="K57" s="37">
        <v>2018</v>
      </c>
      <c r="L57" s="17">
        <v>2</v>
      </c>
      <c r="M57" s="17">
        <v>1</v>
      </c>
      <c r="N57" s="17">
        <f t="shared" si="0"/>
        <v>1</v>
      </c>
    </row>
    <row r="58" spans="1:14" ht="22.5" customHeight="1" x14ac:dyDescent="0.2">
      <c r="A58" s="168"/>
      <c r="B58" s="171"/>
      <c r="C58" s="171"/>
      <c r="D58" s="6" t="s">
        <v>8</v>
      </c>
      <c r="E58" s="7">
        <v>7</v>
      </c>
      <c r="F58" s="168"/>
      <c r="G58" s="171"/>
      <c r="H58" s="216"/>
      <c r="I58" s="216"/>
      <c r="J58" s="171"/>
      <c r="K58" s="37">
        <v>2019</v>
      </c>
      <c r="L58" s="17">
        <v>2</v>
      </c>
      <c r="M58" s="17">
        <v>1</v>
      </c>
      <c r="N58" s="17">
        <f t="shared" si="0"/>
        <v>1</v>
      </c>
    </row>
    <row r="59" spans="1:14" ht="22.5" customHeight="1" x14ac:dyDescent="0.2">
      <c r="A59" s="168"/>
      <c r="B59" s="171" t="s">
        <v>252</v>
      </c>
      <c r="C59" s="171" t="s">
        <v>258</v>
      </c>
      <c r="D59" s="8" t="s">
        <v>9</v>
      </c>
      <c r="E59" s="13"/>
      <c r="F59" s="168" t="s">
        <v>256</v>
      </c>
      <c r="G59" s="181">
        <v>1</v>
      </c>
      <c r="H59" s="168" t="s">
        <v>135</v>
      </c>
      <c r="I59" s="168"/>
      <c r="J59" s="171" t="s">
        <v>253</v>
      </c>
      <c r="K59" s="37">
        <v>2018</v>
      </c>
      <c r="L59" s="17">
        <v>35</v>
      </c>
      <c r="M59" s="17">
        <v>5</v>
      </c>
      <c r="N59" s="17">
        <f t="shared" si="0"/>
        <v>30</v>
      </c>
    </row>
    <row r="60" spans="1:14" ht="22.5" customHeight="1" x14ac:dyDescent="0.2">
      <c r="A60" s="168"/>
      <c r="B60" s="171"/>
      <c r="C60" s="171"/>
      <c r="D60" s="8" t="s">
        <v>8</v>
      </c>
      <c r="E60" s="10">
        <v>1</v>
      </c>
      <c r="F60" s="216"/>
      <c r="G60" s="171"/>
      <c r="H60" s="216"/>
      <c r="I60" s="216"/>
      <c r="J60" s="171"/>
      <c r="K60" s="37">
        <v>2019</v>
      </c>
      <c r="L60" s="17">
        <v>35</v>
      </c>
      <c r="M60" s="17">
        <v>5</v>
      </c>
      <c r="N60" s="17">
        <f t="shared" si="0"/>
        <v>30</v>
      </c>
    </row>
    <row r="61" spans="1:14" ht="22.5" customHeight="1" x14ac:dyDescent="0.2">
      <c r="A61" s="168"/>
      <c r="B61" s="171" t="s">
        <v>456</v>
      </c>
      <c r="C61" s="171" t="s">
        <v>254</v>
      </c>
      <c r="D61" s="8" t="s">
        <v>9</v>
      </c>
      <c r="E61" s="13"/>
      <c r="F61" s="171" t="s">
        <v>256</v>
      </c>
      <c r="G61" s="181">
        <v>8</v>
      </c>
      <c r="H61" s="168" t="s">
        <v>135</v>
      </c>
      <c r="I61" s="171"/>
      <c r="J61" s="171" t="s">
        <v>696</v>
      </c>
      <c r="K61" s="37">
        <v>2018</v>
      </c>
      <c r="L61" s="17">
        <v>4</v>
      </c>
      <c r="M61" s="17">
        <v>1</v>
      </c>
      <c r="N61" s="17">
        <f t="shared" si="0"/>
        <v>3</v>
      </c>
    </row>
    <row r="62" spans="1:14" ht="22.5" customHeight="1" x14ac:dyDescent="0.2">
      <c r="A62" s="168"/>
      <c r="B62" s="171"/>
      <c r="C62" s="171"/>
      <c r="D62" s="8" t="s">
        <v>8</v>
      </c>
      <c r="E62" s="10">
        <v>5</v>
      </c>
      <c r="F62" s="171"/>
      <c r="G62" s="171"/>
      <c r="H62" s="216"/>
      <c r="I62" s="171"/>
      <c r="J62" s="171"/>
      <c r="K62" s="37">
        <v>2019</v>
      </c>
      <c r="L62" s="17">
        <v>4</v>
      </c>
      <c r="M62" s="17">
        <v>1</v>
      </c>
      <c r="N62" s="17">
        <f t="shared" si="0"/>
        <v>3</v>
      </c>
    </row>
    <row r="63" spans="1:14" x14ac:dyDescent="0.2">
      <c r="A63" s="33" t="s">
        <v>479</v>
      </c>
      <c r="B63" s="34"/>
      <c r="C63" s="34"/>
      <c r="D63" s="34"/>
      <c r="E63" s="34"/>
      <c r="F63" s="34"/>
      <c r="G63" s="34"/>
      <c r="H63" s="34"/>
      <c r="I63" s="34"/>
      <c r="J63" s="34"/>
      <c r="K63" s="65"/>
      <c r="L63" s="60"/>
      <c r="M63" s="60"/>
      <c r="N63" s="63"/>
    </row>
    <row r="64" spans="1:14" ht="115.5" customHeight="1" x14ac:dyDescent="0.2">
      <c r="A64" s="39" t="s">
        <v>10</v>
      </c>
      <c r="B64" s="8"/>
      <c r="C64" s="8"/>
      <c r="D64" s="41"/>
      <c r="E64" s="41"/>
      <c r="F64" s="41"/>
      <c r="G64" s="41"/>
      <c r="H64" s="8"/>
      <c r="I64" s="8"/>
      <c r="J64" s="8"/>
      <c r="K64" s="6"/>
      <c r="L64" s="17"/>
      <c r="M64" s="17"/>
      <c r="N64" s="17"/>
    </row>
    <row r="65" spans="1:14" ht="35.1" customHeight="1" x14ac:dyDescent="0.2">
      <c r="A65" s="171" t="s">
        <v>196</v>
      </c>
      <c r="B65" s="171" t="s">
        <v>480</v>
      </c>
      <c r="C65" s="171" t="s">
        <v>197</v>
      </c>
      <c r="D65" s="6" t="s">
        <v>9</v>
      </c>
      <c r="E65" s="7"/>
      <c r="F65" s="171" t="s">
        <v>8</v>
      </c>
      <c r="G65" s="181" t="s">
        <v>481</v>
      </c>
      <c r="H65" s="171" t="s">
        <v>136</v>
      </c>
      <c r="I65" s="173"/>
      <c r="J65" s="171" t="s">
        <v>697</v>
      </c>
      <c r="K65" s="6">
        <v>2018</v>
      </c>
      <c r="L65" s="17">
        <v>3.02379</v>
      </c>
      <c r="M65" s="58">
        <v>1.5</v>
      </c>
      <c r="N65" s="17">
        <f t="shared" ref="N65:N71" si="1">L65-M65</f>
        <v>1.52379</v>
      </c>
    </row>
    <row r="66" spans="1:14" ht="35.1" customHeight="1" x14ac:dyDescent="0.2">
      <c r="A66" s="171"/>
      <c r="B66" s="171"/>
      <c r="C66" s="171"/>
      <c r="D66" s="6" t="s">
        <v>8</v>
      </c>
      <c r="E66" s="7" t="s">
        <v>482</v>
      </c>
      <c r="F66" s="171"/>
      <c r="G66" s="181"/>
      <c r="H66" s="171"/>
      <c r="I66" s="173"/>
      <c r="J66" s="171"/>
      <c r="K66" s="6">
        <v>2019</v>
      </c>
      <c r="L66" s="58">
        <v>4.976</v>
      </c>
      <c r="M66" s="17">
        <f>1.244</f>
        <v>1.244</v>
      </c>
      <c r="N66" s="17">
        <f t="shared" si="1"/>
        <v>3.7320000000000002</v>
      </c>
    </row>
    <row r="67" spans="1:14" ht="50.1" customHeight="1" x14ac:dyDescent="0.2">
      <c r="A67" s="171" t="s">
        <v>198</v>
      </c>
      <c r="B67" s="171" t="s">
        <v>698</v>
      </c>
      <c r="C67" s="171" t="s">
        <v>483</v>
      </c>
      <c r="D67" s="6" t="s">
        <v>9</v>
      </c>
      <c r="E67" s="7">
        <v>4</v>
      </c>
      <c r="F67" s="171" t="s">
        <v>8</v>
      </c>
      <c r="G67" s="169">
        <v>6</v>
      </c>
      <c r="H67" s="168" t="s">
        <v>136</v>
      </c>
      <c r="I67" s="171"/>
      <c r="J67" s="171" t="s">
        <v>697</v>
      </c>
      <c r="K67" s="6">
        <v>2018</v>
      </c>
      <c r="L67" s="17">
        <v>0.8</v>
      </c>
      <c r="M67" s="17">
        <v>0</v>
      </c>
      <c r="N67" s="17">
        <f t="shared" si="1"/>
        <v>0.8</v>
      </c>
    </row>
    <row r="68" spans="1:14" ht="50.1" customHeight="1" x14ac:dyDescent="0.2">
      <c r="A68" s="171"/>
      <c r="B68" s="171"/>
      <c r="C68" s="171"/>
      <c r="D68" s="6" t="s">
        <v>8</v>
      </c>
      <c r="E68" s="7">
        <v>6</v>
      </c>
      <c r="F68" s="171"/>
      <c r="G68" s="169"/>
      <c r="H68" s="168"/>
      <c r="I68" s="171"/>
      <c r="J68" s="171"/>
      <c r="K68" s="6">
        <v>2019</v>
      </c>
      <c r="L68" s="17">
        <v>1.5</v>
      </c>
      <c r="M68" s="17">
        <v>0.8</v>
      </c>
      <c r="N68" s="17">
        <f t="shared" si="1"/>
        <v>0.7</v>
      </c>
    </row>
    <row r="69" spans="1:14" ht="50.1" customHeight="1" x14ac:dyDescent="0.2">
      <c r="A69" s="171"/>
      <c r="B69" s="171" t="s">
        <v>484</v>
      </c>
      <c r="C69" s="171" t="s">
        <v>485</v>
      </c>
      <c r="D69" s="6" t="s">
        <v>9</v>
      </c>
      <c r="E69" s="7">
        <v>50</v>
      </c>
      <c r="F69" s="168" t="s">
        <v>8</v>
      </c>
      <c r="G69" s="169">
        <v>100</v>
      </c>
      <c r="H69" s="168" t="s">
        <v>136</v>
      </c>
      <c r="I69" s="173"/>
      <c r="J69" s="171" t="s">
        <v>191</v>
      </c>
      <c r="K69" s="6">
        <v>2018</v>
      </c>
      <c r="L69" s="17">
        <v>1</v>
      </c>
      <c r="M69" s="17">
        <v>0</v>
      </c>
      <c r="N69" s="17">
        <f t="shared" si="1"/>
        <v>1</v>
      </c>
    </row>
    <row r="70" spans="1:14" ht="50.1" customHeight="1" x14ac:dyDescent="0.2">
      <c r="A70" s="171"/>
      <c r="B70" s="171"/>
      <c r="C70" s="171"/>
      <c r="D70" s="6" t="s">
        <v>8</v>
      </c>
      <c r="E70" s="7">
        <v>70</v>
      </c>
      <c r="F70" s="216"/>
      <c r="G70" s="169"/>
      <c r="H70" s="168"/>
      <c r="I70" s="173"/>
      <c r="J70" s="171"/>
      <c r="K70" s="6">
        <v>2019</v>
      </c>
      <c r="L70" s="17">
        <v>40</v>
      </c>
      <c r="M70" s="17">
        <v>3</v>
      </c>
      <c r="N70" s="17">
        <f t="shared" si="1"/>
        <v>37</v>
      </c>
    </row>
    <row r="71" spans="1:14" s="46" customFormat="1" ht="22.5" customHeight="1" x14ac:dyDescent="0.2">
      <c r="A71" s="171" t="s">
        <v>192</v>
      </c>
      <c r="B71" s="171" t="s">
        <v>193</v>
      </c>
      <c r="C71" s="171" t="s">
        <v>194</v>
      </c>
      <c r="D71" s="43" t="s">
        <v>9</v>
      </c>
      <c r="E71" s="44">
        <v>0</v>
      </c>
      <c r="F71" s="168" t="s">
        <v>8</v>
      </c>
      <c r="G71" s="169"/>
      <c r="H71" s="168" t="s">
        <v>136</v>
      </c>
      <c r="I71" s="171"/>
      <c r="J71" s="171" t="s">
        <v>699</v>
      </c>
      <c r="K71" s="43">
        <v>2018</v>
      </c>
      <c r="L71" s="45">
        <v>3.05</v>
      </c>
      <c r="M71" s="45">
        <v>2</v>
      </c>
      <c r="N71" s="45">
        <f t="shared" si="1"/>
        <v>1.0499999999999998</v>
      </c>
    </row>
    <row r="72" spans="1:14" s="46" customFormat="1" ht="22.5" customHeight="1" x14ac:dyDescent="0.2">
      <c r="A72" s="171"/>
      <c r="B72" s="171"/>
      <c r="C72" s="171"/>
      <c r="D72" s="44" t="s">
        <v>8</v>
      </c>
      <c r="E72" s="44">
        <v>1</v>
      </c>
      <c r="F72" s="168"/>
      <c r="G72" s="212"/>
      <c r="H72" s="168"/>
      <c r="I72" s="171"/>
      <c r="J72" s="171"/>
      <c r="K72" s="43">
        <v>2019</v>
      </c>
      <c r="L72" s="61"/>
      <c r="M72" s="61"/>
      <c r="N72" s="61"/>
    </row>
    <row r="73" spans="1:14" ht="32.450000000000003" customHeight="1" x14ac:dyDescent="0.2">
      <c r="A73" s="213" t="s">
        <v>492</v>
      </c>
      <c r="B73" s="199" t="s">
        <v>137</v>
      </c>
      <c r="C73" s="199" t="s">
        <v>138</v>
      </c>
      <c r="D73" s="47" t="s">
        <v>9</v>
      </c>
      <c r="E73" s="48"/>
      <c r="F73" s="206" t="s">
        <v>8</v>
      </c>
      <c r="G73" s="214">
        <v>4600000</v>
      </c>
      <c r="H73" s="206" t="s">
        <v>139</v>
      </c>
      <c r="I73" s="199" t="s">
        <v>296</v>
      </c>
      <c r="J73" s="199" t="s">
        <v>700</v>
      </c>
      <c r="K73" s="6">
        <v>2018</v>
      </c>
      <c r="L73" s="17">
        <v>76.272999999999996</v>
      </c>
      <c r="M73" s="17">
        <v>35.326999999999998</v>
      </c>
      <c r="N73" s="17">
        <f t="shared" ref="N73:N98" si="2">L73-M73</f>
        <v>40.945999999999998</v>
      </c>
    </row>
    <row r="74" spans="1:14" ht="32.450000000000003" customHeight="1" x14ac:dyDescent="0.2">
      <c r="A74" s="213"/>
      <c r="B74" s="199"/>
      <c r="C74" s="199"/>
      <c r="D74" s="49" t="s">
        <v>8</v>
      </c>
      <c r="E74" s="48">
        <v>4500000</v>
      </c>
      <c r="F74" s="206"/>
      <c r="G74" s="215"/>
      <c r="H74" s="206"/>
      <c r="I74" s="199"/>
      <c r="J74" s="199"/>
      <c r="K74" s="6">
        <v>2019</v>
      </c>
      <c r="L74" s="17">
        <v>103.113</v>
      </c>
      <c r="M74" s="17">
        <v>78.900000000000006</v>
      </c>
      <c r="N74" s="17">
        <f t="shared" si="2"/>
        <v>24.212999999999994</v>
      </c>
    </row>
    <row r="75" spans="1:14" ht="32.450000000000003" customHeight="1" x14ac:dyDescent="0.2">
      <c r="A75" s="213"/>
      <c r="B75" s="199" t="s">
        <v>140</v>
      </c>
      <c r="C75" s="199" t="s">
        <v>141</v>
      </c>
      <c r="D75" s="47" t="s">
        <v>9</v>
      </c>
      <c r="E75" s="48"/>
      <c r="F75" s="206" t="s">
        <v>8</v>
      </c>
      <c r="G75" s="214">
        <v>5300000</v>
      </c>
      <c r="H75" s="206" t="s">
        <v>139</v>
      </c>
      <c r="I75" s="199" t="s">
        <v>299</v>
      </c>
      <c r="J75" s="199" t="s">
        <v>700</v>
      </c>
      <c r="K75" s="6">
        <v>2018</v>
      </c>
      <c r="L75" s="17">
        <v>233.2</v>
      </c>
      <c r="M75" s="17">
        <v>20.763660000000002</v>
      </c>
      <c r="N75" s="17">
        <f t="shared" si="2"/>
        <v>212.43633999999997</v>
      </c>
    </row>
    <row r="76" spans="1:14" ht="32.450000000000003" customHeight="1" x14ac:dyDescent="0.2">
      <c r="A76" s="213"/>
      <c r="B76" s="199"/>
      <c r="C76" s="199"/>
      <c r="D76" s="49" t="s">
        <v>8</v>
      </c>
      <c r="E76" s="48">
        <v>5200000</v>
      </c>
      <c r="F76" s="206"/>
      <c r="G76" s="215"/>
      <c r="H76" s="206"/>
      <c r="I76" s="199"/>
      <c r="J76" s="199"/>
      <c r="K76" s="6">
        <v>2019</v>
      </c>
      <c r="L76" s="17">
        <v>281.60000000000002</v>
      </c>
      <c r="M76" s="17">
        <v>227.7</v>
      </c>
      <c r="N76" s="17">
        <f t="shared" si="2"/>
        <v>53.900000000000034</v>
      </c>
    </row>
    <row r="77" spans="1:14" ht="32.450000000000003" customHeight="1" x14ac:dyDescent="0.2">
      <c r="A77" s="213"/>
      <c r="B77" s="200" t="s">
        <v>142</v>
      </c>
      <c r="C77" s="200" t="s">
        <v>324</v>
      </c>
      <c r="D77" s="43" t="s">
        <v>9</v>
      </c>
      <c r="E77" s="50"/>
      <c r="F77" s="208" t="s">
        <v>8</v>
      </c>
      <c r="G77" s="208">
        <v>1</v>
      </c>
      <c r="H77" s="207" t="s">
        <v>139</v>
      </c>
      <c r="I77" s="200" t="s">
        <v>296</v>
      </c>
      <c r="J77" s="199" t="s">
        <v>700</v>
      </c>
      <c r="K77" s="43">
        <v>2018</v>
      </c>
      <c r="L77" s="45">
        <v>7</v>
      </c>
      <c r="M77" s="45">
        <v>0</v>
      </c>
      <c r="N77" s="45">
        <f t="shared" si="2"/>
        <v>7</v>
      </c>
    </row>
    <row r="78" spans="1:14" ht="32.450000000000003" customHeight="1" x14ac:dyDescent="0.2">
      <c r="A78" s="213"/>
      <c r="B78" s="200"/>
      <c r="C78" s="200"/>
      <c r="D78" s="44" t="s">
        <v>8</v>
      </c>
      <c r="E78" s="50">
        <v>1</v>
      </c>
      <c r="F78" s="208"/>
      <c r="G78" s="208"/>
      <c r="H78" s="207"/>
      <c r="I78" s="200"/>
      <c r="J78" s="199"/>
      <c r="K78" s="43">
        <v>2019</v>
      </c>
      <c r="L78" s="45">
        <v>8</v>
      </c>
      <c r="M78" s="45">
        <v>0</v>
      </c>
      <c r="N78" s="45">
        <f t="shared" si="2"/>
        <v>8</v>
      </c>
    </row>
    <row r="79" spans="1:14" ht="32.450000000000003" customHeight="1" x14ac:dyDescent="0.2">
      <c r="A79" s="213"/>
      <c r="B79" s="200"/>
      <c r="C79" s="200" t="s">
        <v>297</v>
      </c>
      <c r="D79" s="43" t="s">
        <v>9</v>
      </c>
      <c r="E79" s="50"/>
      <c r="F79" s="207" t="s">
        <v>8</v>
      </c>
      <c r="G79" s="246">
        <v>0</v>
      </c>
      <c r="H79" s="207" t="s">
        <v>139</v>
      </c>
      <c r="I79" s="200" t="s">
        <v>296</v>
      </c>
      <c r="J79" s="199" t="s">
        <v>700</v>
      </c>
      <c r="K79" s="43">
        <v>2018</v>
      </c>
      <c r="L79" s="45">
        <v>3</v>
      </c>
      <c r="M79" s="45">
        <v>0</v>
      </c>
      <c r="N79" s="45">
        <f t="shared" si="2"/>
        <v>3</v>
      </c>
    </row>
    <row r="80" spans="1:14" ht="32.450000000000003" customHeight="1" x14ac:dyDescent="0.2">
      <c r="A80" s="213"/>
      <c r="B80" s="200"/>
      <c r="C80" s="196"/>
      <c r="D80" s="43" t="s">
        <v>8</v>
      </c>
      <c r="E80" s="50">
        <v>1</v>
      </c>
      <c r="F80" s="195"/>
      <c r="G80" s="195"/>
      <c r="H80" s="195"/>
      <c r="I80" s="196"/>
      <c r="J80" s="199"/>
      <c r="K80" s="43">
        <v>2019</v>
      </c>
      <c r="L80" s="45"/>
      <c r="M80" s="45"/>
      <c r="N80" s="45"/>
    </row>
    <row r="81" spans="1:14" ht="32.450000000000003" customHeight="1" x14ac:dyDescent="0.2">
      <c r="A81" s="213"/>
      <c r="B81" s="200"/>
      <c r="C81" s="200" t="s">
        <v>298</v>
      </c>
      <c r="D81" s="43" t="s">
        <v>9</v>
      </c>
      <c r="E81" s="50"/>
      <c r="F81" s="210" t="s">
        <v>8</v>
      </c>
      <c r="G81" s="211">
        <v>0</v>
      </c>
      <c r="H81" s="200" t="s">
        <v>139</v>
      </c>
      <c r="I81" s="200" t="s">
        <v>299</v>
      </c>
      <c r="J81" s="199" t="s">
        <v>700</v>
      </c>
      <c r="K81" s="43">
        <v>2018</v>
      </c>
      <c r="L81" s="45">
        <v>3.5</v>
      </c>
      <c r="M81" s="45">
        <v>0</v>
      </c>
      <c r="N81" s="45">
        <f t="shared" si="2"/>
        <v>3.5</v>
      </c>
    </row>
    <row r="82" spans="1:14" ht="32.450000000000003" customHeight="1" x14ac:dyDescent="0.2">
      <c r="A82" s="213"/>
      <c r="B82" s="196"/>
      <c r="C82" s="196"/>
      <c r="D82" s="43" t="s">
        <v>8</v>
      </c>
      <c r="E82" s="50">
        <v>1</v>
      </c>
      <c r="F82" s="196"/>
      <c r="G82" s="196"/>
      <c r="H82" s="196"/>
      <c r="I82" s="196"/>
      <c r="J82" s="199"/>
      <c r="K82" s="43">
        <v>2019</v>
      </c>
      <c r="L82" s="45"/>
      <c r="M82" s="45"/>
      <c r="N82" s="45"/>
    </row>
    <row r="83" spans="1:14" ht="32.450000000000003" customHeight="1" x14ac:dyDescent="0.2">
      <c r="A83" s="213"/>
      <c r="B83" s="200" t="s">
        <v>143</v>
      </c>
      <c r="C83" s="200" t="s">
        <v>486</v>
      </c>
      <c r="D83" s="51" t="s">
        <v>9</v>
      </c>
      <c r="E83" s="50"/>
      <c r="F83" s="207" t="s">
        <v>8</v>
      </c>
      <c r="G83" s="208">
        <v>70000</v>
      </c>
      <c r="H83" s="207" t="s">
        <v>139</v>
      </c>
      <c r="I83" s="200" t="s">
        <v>299</v>
      </c>
      <c r="J83" s="247" t="s">
        <v>195</v>
      </c>
      <c r="K83" s="43">
        <v>2018</v>
      </c>
      <c r="L83" s="45">
        <v>112.75</v>
      </c>
      <c r="M83" s="45">
        <v>12.22</v>
      </c>
      <c r="N83" s="45">
        <f t="shared" si="2"/>
        <v>100.53</v>
      </c>
    </row>
    <row r="84" spans="1:14" ht="32.450000000000003" customHeight="1" x14ac:dyDescent="0.2">
      <c r="A84" s="213"/>
      <c r="B84" s="200"/>
      <c r="C84" s="200"/>
      <c r="D84" s="51" t="s">
        <v>8</v>
      </c>
      <c r="E84" s="50">
        <v>65000</v>
      </c>
      <c r="F84" s="207"/>
      <c r="G84" s="208"/>
      <c r="H84" s="207"/>
      <c r="I84" s="200"/>
      <c r="J84" s="247"/>
      <c r="K84" s="43">
        <v>2019</v>
      </c>
      <c r="L84" s="45">
        <v>116.6</v>
      </c>
      <c r="M84" s="45">
        <v>107</v>
      </c>
      <c r="N84" s="45">
        <f t="shared" si="2"/>
        <v>9.5999999999999943</v>
      </c>
    </row>
    <row r="85" spans="1:14" ht="32.450000000000003" customHeight="1" x14ac:dyDescent="0.2">
      <c r="A85" s="213"/>
      <c r="B85" s="207" t="s">
        <v>144</v>
      </c>
      <c r="C85" s="200" t="s">
        <v>325</v>
      </c>
      <c r="D85" s="43" t="s">
        <v>9</v>
      </c>
      <c r="E85" s="50"/>
      <c r="F85" s="207" t="s">
        <v>8</v>
      </c>
      <c r="G85" s="208">
        <v>1</v>
      </c>
      <c r="H85" s="200" t="s">
        <v>139</v>
      </c>
      <c r="I85" s="200" t="s">
        <v>299</v>
      </c>
      <c r="J85" s="200" t="s">
        <v>701</v>
      </c>
      <c r="K85" s="43">
        <v>2018</v>
      </c>
      <c r="L85" s="45">
        <v>20</v>
      </c>
      <c r="M85" s="45">
        <v>0</v>
      </c>
      <c r="N85" s="45">
        <f t="shared" si="2"/>
        <v>20</v>
      </c>
    </row>
    <row r="86" spans="1:14" ht="32.450000000000003" customHeight="1" x14ac:dyDescent="0.2">
      <c r="A86" s="213"/>
      <c r="B86" s="207"/>
      <c r="C86" s="200"/>
      <c r="D86" s="43" t="s">
        <v>8</v>
      </c>
      <c r="E86" s="50">
        <v>1</v>
      </c>
      <c r="F86" s="207"/>
      <c r="G86" s="208"/>
      <c r="H86" s="196"/>
      <c r="I86" s="196"/>
      <c r="J86" s="196"/>
      <c r="K86" s="43">
        <v>2019</v>
      </c>
      <c r="L86" s="45">
        <v>40</v>
      </c>
      <c r="M86" s="45">
        <v>0</v>
      </c>
      <c r="N86" s="45">
        <f t="shared" si="2"/>
        <v>40</v>
      </c>
    </row>
    <row r="87" spans="1:14" ht="32.450000000000003" customHeight="1" x14ac:dyDescent="0.2">
      <c r="A87" s="213"/>
      <c r="B87" s="207"/>
      <c r="C87" s="200" t="s">
        <v>487</v>
      </c>
      <c r="D87" s="43" t="s">
        <v>9</v>
      </c>
      <c r="E87" s="50"/>
      <c r="F87" s="209" t="s">
        <v>8</v>
      </c>
      <c r="G87" s="208" t="s">
        <v>300</v>
      </c>
      <c r="H87" s="200" t="s">
        <v>139</v>
      </c>
      <c r="I87" s="200" t="s">
        <v>299</v>
      </c>
      <c r="J87" s="200" t="s">
        <v>701</v>
      </c>
      <c r="K87" s="43">
        <v>2018</v>
      </c>
      <c r="L87" s="45">
        <v>1</v>
      </c>
      <c r="M87" s="45">
        <v>1</v>
      </c>
      <c r="N87" s="45">
        <f t="shared" si="2"/>
        <v>0</v>
      </c>
    </row>
    <row r="88" spans="1:14" ht="32.450000000000003" customHeight="1" x14ac:dyDescent="0.2">
      <c r="A88" s="213"/>
      <c r="B88" s="207"/>
      <c r="C88" s="200"/>
      <c r="D88" s="43" t="s">
        <v>8</v>
      </c>
      <c r="E88" s="50" t="s">
        <v>301</v>
      </c>
      <c r="F88" s="209"/>
      <c r="G88" s="208"/>
      <c r="H88" s="196"/>
      <c r="I88" s="196"/>
      <c r="J88" s="196"/>
      <c r="K88" s="43">
        <v>2019</v>
      </c>
      <c r="L88" s="45">
        <v>1.5</v>
      </c>
      <c r="M88" s="45">
        <v>0</v>
      </c>
      <c r="N88" s="45">
        <f t="shared" si="2"/>
        <v>1.5</v>
      </c>
    </row>
    <row r="89" spans="1:14" ht="32.450000000000003" customHeight="1" x14ac:dyDescent="0.2">
      <c r="A89" s="213"/>
      <c r="B89" s="207"/>
      <c r="C89" s="200" t="s">
        <v>302</v>
      </c>
      <c r="D89" s="43" t="s">
        <v>9</v>
      </c>
      <c r="E89" s="50"/>
      <c r="F89" s="209" t="s">
        <v>8</v>
      </c>
      <c r="G89" s="210" t="s">
        <v>702</v>
      </c>
      <c r="H89" s="200" t="s">
        <v>139</v>
      </c>
      <c r="I89" s="200" t="s">
        <v>299</v>
      </c>
      <c r="J89" s="200" t="s">
        <v>701</v>
      </c>
      <c r="K89" s="43">
        <v>2018</v>
      </c>
      <c r="L89" s="45">
        <v>3</v>
      </c>
      <c r="M89" s="45">
        <v>1</v>
      </c>
      <c r="N89" s="45">
        <f t="shared" si="2"/>
        <v>2</v>
      </c>
    </row>
    <row r="90" spans="1:14" ht="32.450000000000003" customHeight="1" x14ac:dyDescent="0.2">
      <c r="A90" s="213"/>
      <c r="B90" s="207"/>
      <c r="C90" s="200"/>
      <c r="D90" s="43" t="s">
        <v>303</v>
      </c>
      <c r="E90" s="67" t="s">
        <v>702</v>
      </c>
      <c r="F90" s="209"/>
      <c r="G90" s="210"/>
      <c r="H90" s="196"/>
      <c r="I90" s="196"/>
      <c r="J90" s="196"/>
      <c r="K90" s="43">
        <v>2019</v>
      </c>
      <c r="L90" s="45">
        <v>1.5</v>
      </c>
      <c r="M90" s="45">
        <v>0</v>
      </c>
      <c r="N90" s="45">
        <f t="shared" si="2"/>
        <v>1.5</v>
      </c>
    </row>
    <row r="91" spans="1:14" ht="45" customHeight="1" x14ac:dyDescent="0.2">
      <c r="A91" s="213"/>
      <c r="B91" s="207"/>
      <c r="C91" s="200" t="s">
        <v>488</v>
      </c>
      <c r="D91" s="53" t="s">
        <v>9</v>
      </c>
      <c r="E91" s="52"/>
      <c r="F91" s="207" t="s">
        <v>8</v>
      </c>
      <c r="G91" s="208">
        <v>1</v>
      </c>
      <c r="H91" s="200" t="s">
        <v>139</v>
      </c>
      <c r="I91" s="200" t="s">
        <v>299</v>
      </c>
      <c r="J91" s="200" t="s">
        <v>701</v>
      </c>
      <c r="K91" s="43">
        <v>2018</v>
      </c>
      <c r="L91" s="45">
        <v>1</v>
      </c>
      <c r="M91" s="45">
        <v>1</v>
      </c>
      <c r="N91" s="45">
        <f t="shared" si="2"/>
        <v>0</v>
      </c>
    </row>
    <row r="92" spans="1:14" ht="45" customHeight="1" x14ac:dyDescent="0.2">
      <c r="A92" s="213"/>
      <c r="B92" s="207"/>
      <c r="C92" s="200"/>
      <c r="D92" s="53" t="s">
        <v>8</v>
      </c>
      <c r="E92" s="52">
        <v>1</v>
      </c>
      <c r="F92" s="207"/>
      <c r="G92" s="208"/>
      <c r="H92" s="196"/>
      <c r="I92" s="196"/>
      <c r="J92" s="196"/>
      <c r="K92" s="43">
        <v>2019</v>
      </c>
      <c r="L92" s="45">
        <v>2.5</v>
      </c>
      <c r="M92" s="45">
        <v>0</v>
      </c>
      <c r="N92" s="45">
        <f t="shared" si="2"/>
        <v>2.5</v>
      </c>
    </row>
    <row r="93" spans="1:14" ht="32.450000000000003" customHeight="1" x14ac:dyDescent="0.2">
      <c r="A93" s="213"/>
      <c r="B93" s="207"/>
      <c r="C93" s="200" t="s">
        <v>489</v>
      </c>
      <c r="D93" s="43" t="s">
        <v>9</v>
      </c>
      <c r="E93" s="50"/>
      <c r="F93" s="209" t="s">
        <v>8</v>
      </c>
      <c r="G93" s="207">
        <v>2</v>
      </c>
      <c r="H93" s="200" t="s">
        <v>139</v>
      </c>
      <c r="I93" s="200" t="s">
        <v>299</v>
      </c>
      <c r="J93" s="200" t="s">
        <v>701</v>
      </c>
      <c r="K93" s="43">
        <v>2018</v>
      </c>
      <c r="L93" s="45">
        <v>1</v>
      </c>
      <c r="M93" s="45">
        <v>0</v>
      </c>
      <c r="N93" s="45">
        <f t="shared" si="2"/>
        <v>1</v>
      </c>
    </row>
    <row r="94" spans="1:14" ht="32.450000000000003" customHeight="1" x14ac:dyDescent="0.2">
      <c r="A94" s="213"/>
      <c r="B94" s="207"/>
      <c r="C94" s="200"/>
      <c r="D94" s="53" t="s">
        <v>8</v>
      </c>
      <c r="E94" s="51">
        <v>1</v>
      </c>
      <c r="F94" s="209"/>
      <c r="G94" s="195"/>
      <c r="H94" s="196"/>
      <c r="I94" s="196"/>
      <c r="J94" s="196"/>
      <c r="K94" s="43">
        <v>2019</v>
      </c>
      <c r="L94" s="45">
        <v>1.5</v>
      </c>
      <c r="M94" s="45">
        <v>0</v>
      </c>
      <c r="N94" s="45">
        <f t="shared" si="2"/>
        <v>1.5</v>
      </c>
    </row>
    <row r="95" spans="1:14" ht="32.450000000000003" customHeight="1" x14ac:dyDescent="0.2">
      <c r="A95" s="213"/>
      <c r="B95" s="199" t="s">
        <v>490</v>
      </c>
      <c r="C95" s="199" t="s">
        <v>491</v>
      </c>
      <c r="D95" s="47" t="s">
        <v>9</v>
      </c>
      <c r="E95" s="48"/>
      <c r="F95" s="199" t="s">
        <v>8</v>
      </c>
      <c r="G95" s="201"/>
      <c r="H95" s="199" t="s">
        <v>139</v>
      </c>
      <c r="I95" s="199" t="s">
        <v>299</v>
      </c>
      <c r="J95" s="199" t="s">
        <v>700</v>
      </c>
      <c r="K95" s="6">
        <v>2018</v>
      </c>
      <c r="L95" s="17">
        <v>3</v>
      </c>
      <c r="M95" s="17">
        <v>1</v>
      </c>
      <c r="N95" s="17">
        <f t="shared" si="2"/>
        <v>2</v>
      </c>
    </row>
    <row r="96" spans="1:14" ht="32.450000000000003" customHeight="1" x14ac:dyDescent="0.2">
      <c r="A96" s="213"/>
      <c r="B96" s="199"/>
      <c r="C96" s="196"/>
      <c r="D96" s="47" t="s">
        <v>8</v>
      </c>
      <c r="E96" s="48">
        <v>1</v>
      </c>
      <c r="F96" s="196"/>
      <c r="G96" s="196"/>
      <c r="H96" s="196"/>
      <c r="I96" s="196"/>
      <c r="J96" s="196"/>
      <c r="K96" s="6">
        <v>2019</v>
      </c>
      <c r="L96" s="17"/>
      <c r="M96" s="17"/>
      <c r="N96" s="17"/>
    </row>
    <row r="97" spans="1:14" ht="32.450000000000003" customHeight="1" x14ac:dyDescent="0.2">
      <c r="A97" s="213"/>
      <c r="B97" s="199"/>
      <c r="C97" s="199" t="s">
        <v>304</v>
      </c>
      <c r="D97" s="68" t="s">
        <v>9</v>
      </c>
      <c r="E97" s="69"/>
      <c r="F97" s="204" t="s">
        <v>8</v>
      </c>
      <c r="G97" s="205">
        <v>1</v>
      </c>
      <c r="H97" s="206" t="s">
        <v>139</v>
      </c>
      <c r="I97" s="199" t="s">
        <v>296</v>
      </c>
      <c r="J97" s="199" t="s">
        <v>700</v>
      </c>
      <c r="K97" s="6">
        <v>2018</v>
      </c>
      <c r="L97" s="17">
        <v>1</v>
      </c>
      <c r="M97" s="17">
        <v>0.5</v>
      </c>
      <c r="N97" s="17">
        <f t="shared" si="2"/>
        <v>0.5</v>
      </c>
    </row>
    <row r="98" spans="1:14" ht="32.450000000000003" customHeight="1" x14ac:dyDescent="0.2">
      <c r="A98" s="213"/>
      <c r="B98" s="199"/>
      <c r="C98" s="199"/>
      <c r="D98" s="68" t="s">
        <v>8</v>
      </c>
      <c r="E98" s="69">
        <v>1</v>
      </c>
      <c r="F98" s="204"/>
      <c r="G98" s="205"/>
      <c r="H98" s="206"/>
      <c r="I98" s="199"/>
      <c r="J98" s="196"/>
      <c r="K98" s="6">
        <v>2019</v>
      </c>
      <c r="L98" s="17">
        <v>1.5</v>
      </c>
      <c r="M98" s="17">
        <v>0</v>
      </c>
      <c r="N98" s="17">
        <f t="shared" si="2"/>
        <v>1.5</v>
      </c>
    </row>
    <row r="99" spans="1:14" x14ac:dyDescent="0.2">
      <c r="A99" s="33" t="s">
        <v>493</v>
      </c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5"/>
    </row>
    <row r="100" spans="1:14" ht="64.5" customHeight="1" x14ac:dyDescent="0.2">
      <c r="A100" s="39" t="s">
        <v>11</v>
      </c>
      <c r="B100" s="8"/>
      <c r="C100" s="8"/>
      <c r="D100" s="41"/>
      <c r="E100" s="41"/>
      <c r="F100" s="41"/>
      <c r="G100" s="41"/>
      <c r="H100" s="8"/>
      <c r="I100" s="8"/>
      <c r="J100" s="8"/>
      <c r="K100" s="6"/>
      <c r="L100" s="17"/>
      <c r="M100" s="17"/>
      <c r="N100" s="17"/>
    </row>
    <row r="101" spans="1:14" ht="69.95" customHeight="1" x14ac:dyDescent="0.2">
      <c r="A101" s="193" t="s">
        <v>12</v>
      </c>
      <c r="B101" s="193" t="s">
        <v>494</v>
      </c>
      <c r="C101" s="193" t="s">
        <v>665</v>
      </c>
      <c r="D101" s="102" t="s">
        <v>9</v>
      </c>
      <c r="E101" s="102"/>
      <c r="F101" s="192" t="s">
        <v>8</v>
      </c>
      <c r="G101" s="192">
        <v>3</v>
      </c>
      <c r="H101" s="193" t="s">
        <v>703</v>
      </c>
      <c r="I101" s="243"/>
      <c r="J101" s="193" t="s">
        <v>704</v>
      </c>
      <c r="K101" s="70">
        <v>2018</v>
      </c>
      <c r="L101" s="5">
        <v>31.4</v>
      </c>
      <c r="M101" s="5">
        <v>0</v>
      </c>
      <c r="N101" s="5">
        <f t="shared" ref="N101:N124" si="3">+L101-M101</f>
        <v>31.4</v>
      </c>
    </row>
    <row r="102" spans="1:14" ht="69.95" customHeight="1" x14ac:dyDescent="0.2">
      <c r="A102" s="193"/>
      <c r="B102" s="193"/>
      <c r="C102" s="193"/>
      <c r="D102" s="102" t="s">
        <v>8</v>
      </c>
      <c r="E102" s="30">
        <v>4</v>
      </c>
      <c r="F102" s="195"/>
      <c r="G102" s="195"/>
      <c r="H102" s="193"/>
      <c r="I102" s="243"/>
      <c r="J102" s="193"/>
      <c r="K102" s="70">
        <v>2019</v>
      </c>
      <c r="L102" s="5">
        <v>20.9</v>
      </c>
      <c r="M102" s="5">
        <v>4.8</v>
      </c>
      <c r="N102" s="5">
        <f t="shared" si="3"/>
        <v>16.099999999999998</v>
      </c>
    </row>
    <row r="103" spans="1:14" ht="31.5" customHeight="1" x14ac:dyDescent="0.2">
      <c r="A103" s="187" t="s">
        <v>13</v>
      </c>
      <c r="B103" s="202" t="s">
        <v>495</v>
      </c>
      <c r="C103" s="244" t="s">
        <v>666</v>
      </c>
      <c r="D103" s="70" t="s">
        <v>9</v>
      </c>
      <c r="E103" s="102"/>
      <c r="F103" s="192" t="s">
        <v>8</v>
      </c>
      <c r="G103" s="193" t="s">
        <v>497</v>
      </c>
      <c r="H103" s="187" t="s">
        <v>498</v>
      </c>
      <c r="I103" s="187" t="s">
        <v>499</v>
      </c>
      <c r="J103" s="187" t="s">
        <v>500</v>
      </c>
      <c r="K103" s="73">
        <v>2018</v>
      </c>
      <c r="L103" s="74">
        <v>2.4</v>
      </c>
      <c r="M103" s="74">
        <v>2.4</v>
      </c>
      <c r="N103" s="74">
        <f t="shared" si="3"/>
        <v>0</v>
      </c>
    </row>
    <row r="104" spans="1:14" ht="33.75" x14ac:dyDescent="0.2">
      <c r="A104" s="187"/>
      <c r="B104" s="202"/>
      <c r="C104" s="245"/>
      <c r="D104" s="70" t="s">
        <v>8</v>
      </c>
      <c r="E104" s="29" t="s">
        <v>496</v>
      </c>
      <c r="F104" s="195"/>
      <c r="G104" s="196"/>
      <c r="H104" s="187"/>
      <c r="I104" s="187"/>
      <c r="J104" s="187"/>
      <c r="K104" s="73">
        <v>2019</v>
      </c>
      <c r="L104" s="74">
        <v>3.6</v>
      </c>
      <c r="M104" s="74">
        <v>2.4</v>
      </c>
      <c r="N104" s="74">
        <f t="shared" si="3"/>
        <v>1.2000000000000002</v>
      </c>
    </row>
    <row r="105" spans="1:14" ht="45" customHeight="1" x14ac:dyDescent="0.2">
      <c r="A105" s="171" t="s">
        <v>15</v>
      </c>
      <c r="B105" s="187" t="s">
        <v>501</v>
      </c>
      <c r="C105" s="187" t="s">
        <v>502</v>
      </c>
      <c r="D105" s="70" t="s">
        <v>9</v>
      </c>
      <c r="E105" s="102"/>
      <c r="F105" s="192" t="s">
        <v>8</v>
      </c>
      <c r="G105" s="193" t="s">
        <v>497</v>
      </c>
      <c r="H105" s="187" t="s">
        <v>498</v>
      </c>
      <c r="I105" s="187" t="s">
        <v>499</v>
      </c>
      <c r="J105" s="187" t="s">
        <v>706</v>
      </c>
      <c r="K105" s="73">
        <v>2018</v>
      </c>
      <c r="L105" s="75">
        <v>117.5</v>
      </c>
      <c r="M105" s="75">
        <v>14.8</v>
      </c>
      <c r="N105" s="75">
        <f t="shared" si="3"/>
        <v>102.7</v>
      </c>
    </row>
    <row r="106" spans="1:14" ht="45" customHeight="1" x14ac:dyDescent="0.2">
      <c r="A106" s="171"/>
      <c r="B106" s="187"/>
      <c r="C106" s="187"/>
      <c r="D106" s="70" t="s">
        <v>8</v>
      </c>
      <c r="E106" s="29" t="s">
        <v>705</v>
      </c>
      <c r="F106" s="195"/>
      <c r="G106" s="196"/>
      <c r="H106" s="187"/>
      <c r="I106" s="187"/>
      <c r="J106" s="187"/>
      <c r="K106" s="73">
        <v>2019</v>
      </c>
      <c r="L106" s="75">
        <v>176.3</v>
      </c>
      <c r="M106" s="75">
        <v>20.3</v>
      </c>
      <c r="N106" s="75">
        <f t="shared" si="3"/>
        <v>156</v>
      </c>
    </row>
    <row r="107" spans="1:14" ht="65.099999999999994" customHeight="1" x14ac:dyDescent="0.2">
      <c r="A107" s="187" t="s">
        <v>14</v>
      </c>
      <c r="B107" s="187" t="s">
        <v>503</v>
      </c>
      <c r="C107" s="187" t="s">
        <v>667</v>
      </c>
      <c r="D107" s="124" t="s">
        <v>9</v>
      </c>
      <c r="E107" s="103"/>
      <c r="F107" s="197" t="s">
        <v>8</v>
      </c>
      <c r="G107" s="187" t="s">
        <v>669</v>
      </c>
      <c r="H107" s="187" t="s">
        <v>707</v>
      </c>
      <c r="I107" s="187" t="s">
        <v>504</v>
      </c>
      <c r="J107" s="187" t="s">
        <v>708</v>
      </c>
      <c r="K107" s="124">
        <v>2018</v>
      </c>
      <c r="L107" s="126"/>
      <c r="M107" s="126"/>
      <c r="N107" s="126">
        <f t="shared" si="3"/>
        <v>0</v>
      </c>
    </row>
    <row r="108" spans="1:14" ht="65.099999999999994" customHeight="1" x14ac:dyDescent="0.2">
      <c r="A108" s="187"/>
      <c r="B108" s="203"/>
      <c r="C108" s="187"/>
      <c r="D108" s="104" t="s">
        <v>8</v>
      </c>
      <c r="E108" s="103" t="s">
        <v>668</v>
      </c>
      <c r="F108" s="198"/>
      <c r="G108" s="189"/>
      <c r="H108" s="187"/>
      <c r="I108" s="187"/>
      <c r="J108" s="187"/>
      <c r="K108" s="124">
        <v>2019</v>
      </c>
      <c r="L108" s="126"/>
      <c r="M108" s="126"/>
      <c r="N108" s="126">
        <f t="shared" si="3"/>
        <v>0</v>
      </c>
    </row>
    <row r="109" spans="1:14" ht="65.099999999999994" customHeight="1" x14ac:dyDescent="0.2">
      <c r="A109" s="187"/>
      <c r="B109" s="187" t="s">
        <v>505</v>
      </c>
      <c r="C109" s="187" t="s">
        <v>667</v>
      </c>
      <c r="D109" s="124" t="s">
        <v>9</v>
      </c>
      <c r="E109" s="103"/>
      <c r="F109" s="197" t="s">
        <v>8</v>
      </c>
      <c r="G109" s="187" t="s">
        <v>671</v>
      </c>
      <c r="H109" s="187" t="s">
        <v>707</v>
      </c>
      <c r="I109" s="187" t="s">
        <v>506</v>
      </c>
      <c r="J109" s="187" t="s">
        <v>708</v>
      </c>
      <c r="K109" s="124">
        <v>2018</v>
      </c>
      <c r="L109" s="126"/>
      <c r="M109" s="126"/>
      <c r="N109" s="126">
        <f t="shared" si="3"/>
        <v>0</v>
      </c>
    </row>
    <row r="110" spans="1:14" ht="65.099999999999994" customHeight="1" x14ac:dyDescent="0.2">
      <c r="A110" s="187"/>
      <c r="B110" s="187"/>
      <c r="C110" s="187"/>
      <c r="D110" s="104" t="s">
        <v>8</v>
      </c>
      <c r="E110" s="103" t="s">
        <v>670</v>
      </c>
      <c r="F110" s="198"/>
      <c r="G110" s="189"/>
      <c r="H110" s="187"/>
      <c r="I110" s="187"/>
      <c r="J110" s="187"/>
      <c r="K110" s="124">
        <v>2019</v>
      </c>
      <c r="L110" s="126"/>
      <c r="M110" s="126"/>
      <c r="N110" s="126">
        <f t="shared" si="3"/>
        <v>0</v>
      </c>
    </row>
    <row r="111" spans="1:14" ht="90" customHeight="1" x14ac:dyDescent="0.2">
      <c r="A111" s="187"/>
      <c r="B111" s="187" t="s">
        <v>507</v>
      </c>
      <c r="C111" s="187" t="s">
        <v>667</v>
      </c>
      <c r="D111" s="124" t="s">
        <v>9</v>
      </c>
      <c r="E111" s="103"/>
      <c r="F111" s="197" t="s">
        <v>8</v>
      </c>
      <c r="G111" s="187" t="s">
        <v>673</v>
      </c>
      <c r="H111" s="187" t="s">
        <v>709</v>
      </c>
      <c r="I111" s="187" t="s">
        <v>508</v>
      </c>
      <c r="J111" s="187" t="s">
        <v>710</v>
      </c>
      <c r="K111" s="124">
        <v>2018</v>
      </c>
      <c r="L111" s="126"/>
      <c r="M111" s="126"/>
      <c r="N111" s="126">
        <f t="shared" si="3"/>
        <v>0</v>
      </c>
    </row>
    <row r="112" spans="1:14" ht="90" customHeight="1" x14ac:dyDescent="0.2">
      <c r="A112" s="187"/>
      <c r="B112" s="187"/>
      <c r="C112" s="187"/>
      <c r="D112" s="104" t="s">
        <v>8</v>
      </c>
      <c r="E112" s="103" t="s">
        <v>672</v>
      </c>
      <c r="F112" s="198"/>
      <c r="G112" s="189"/>
      <c r="H112" s="187"/>
      <c r="I112" s="187"/>
      <c r="J112" s="187"/>
      <c r="K112" s="124">
        <v>2019</v>
      </c>
      <c r="L112" s="126"/>
      <c r="M112" s="126"/>
      <c r="N112" s="126">
        <f t="shared" si="3"/>
        <v>0</v>
      </c>
    </row>
    <row r="113" spans="1:14" ht="65.099999999999994" customHeight="1" x14ac:dyDescent="0.2">
      <c r="A113" s="187"/>
      <c r="B113" s="187" t="s">
        <v>509</v>
      </c>
      <c r="C113" s="187" t="s">
        <v>667</v>
      </c>
      <c r="D113" s="124" t="s">
        <v>9</v>
      </c>
      <c r="E113" s="103"/>
      <c r="F113" s="197" t="s">
        <v>8</v>
      </c>
      <c r="G113" s="187" t="s">
        <v>675</v>
      </c>
      <c r="H113" s="187" t="s">
        <v>510</v>
      </c>
      <c r="I113" s="187" t="s">
        <v>511</v>
      </c>
      <c r="J113" s="187" t="s">
        <v>710</v>
      </c>
      <c r="K113" s="124">
        <v>2018</v>
      </c>
      <c r="L113" s="126"/>
      <c r="M113" s="126"/>
      <c r="N113" s="126">
        <f t="shared" si="3"/>
        <v>0</v>
      </c>
    </row>
    <row r="114" spans="1:14" ht="65.099999999999994" customHeight="1" x14ac:dyDescent="0.2">
      <c r="A114" s="187"/>
      <c r="B114" s="187"/>
      <c r="C114" s="187"/>
      <c r="D114" s="104" t="s">
        <v>8</v>
      </c>
      <c r="E114" s="103" t="s">
        <v>674</v>
      </c>
      <c r="F114" s="198"/>
      <c r="G114" s="189"/>
      <c r="H114" s="187"/>
      <c r="I114" s="187"/>
      <c r="J114" s="187"/>
      <c r="K114" s="124">
        <v>2019</v>
      </c>
      <c r="L114" s="126"/>
      <c r="M114" s="126"/>
      <c r="N114" s="126">
        <f t="shared" si="3"/>
        <v>0</v>
      </c>
    </row>
    <row r="115" spans="1:14" ht="90" customHeight="1" x14ac:dyDescent="0.2">
      <c r="A115" s="187"/>
      <c r="B115" s="187" t="s">
        <v>512</v>
      </c>
      <c r="C115" s="187" t="s">
        <v>676</v>
      </c>
      <c r="D115" s="188">
        <v>500</v>
      </c>
      <c r="E115" s="188"/>
      <c r="F115" s="188">
        <v>600</v>
      </c>
      <c r="G115" s="188"/>
      <c r="H115" s="187" t="s">
        <v>513</v>
      </c>
      <c r="I115" s="187" t="s">
        <v>508</v>
      </c>
      <c r="J115" s="187" t="s">
        <v>710</v>
      </c>
      <c r="K115" s="73">
        <v>2018</v>
      </c>
      <c r="L115" s="75">
        <v>95.7</v>
      </c>
      <c r="M115" s="75"/>
      <c r="N115" s="75">
        <f t="shared" si="3"/>
        <v>95.7</v>
      </c>
    </row>
    <row r="116" spans="1:14" ht="90" customHeight="1" x14ac:dyDescent="0.2">
      <c r="A116" s="187"/>
      <c r="B116" s="187"/>
      <c r="C116" s="187"/>
      <c r="D116" s="188"/>
      <c r="E116" s="188"/>
      <c r="F116" s="188"/>
      <c r="G116" s="188"/>
      <c r="H116" s="187"/>
      <c r="I116" s="187"/>
      <c r="J116" s="187"/>
      <c r="K116" s="73">
        <v>2019</v>
      </c>
      <c r="L116" s="75">
        <v>138.19999999999999</v>
      </c>
      <c r="M116" s="75"/>
      <c r="N116" s="75">
        <f t="shared" si="3"/>
        <v>138.19999999999999</v>
      </c>
    </row>
    <row r="117" spans="1:14" ht="45" customHeight="1" x14ac:dyDescent="0.2">
      <c r="A117" s="187"/>
      <c r="B117" s="187" t="s">
        <v>514</v>
      </c>
      <c r="C117" s="187" t="s">
        <v>515</v>
      </c>
      <c r="D117" s="188">
        <v>7</v>
      </c>
      <c r="E117" s="188"/>
      <c r="F117" s="188">
        <v>10</v>
      </c>
      <c r="G117" s="188"/>
      <c r="H117" s="187" t="s">
        <v>516</v>
      </c>
      <c r="I117" s="187" t="s">
        <v>511</v>
      </c>
      <c r="J117" s="187" t="s">
        <v>710</v>
      </c>
      <c r="K117" s="73">
        <v>2018</v>
      </c>
      <c r="L117" s="75">
        <v>60</v>
      </c>
      <c r="M117" s="75">
        <v>10.199999999999999</v>
      </c>
      <c r="N117" s="75">
        <f t="shared" si="3"/>
        <v>49.8</v>
      </c>
    </row>
    <row r="118" spans="1:14" ht="45" customHeight="1" x14ac:dyDescent="0.2">
      <c r="A118" s="187"/>
      <c r="B118" s="187"/>
      <c r="C118" s="187"/>
      <c r="D118" s="188"/>
      <c r="E118" s="188"/>
      <c r="F118" s="188"/>
      <c r="G118" s="188"/>
      <c r="H118" s="187"/>
      <c r="I118" s="187"/>
      <c r="J118" s="187"/>
      <c r="K118" s="73">
        <v>2019</v>
      </c>
      <c r="L118" s="75">
        <v>80</v>
      </c>
      <c r="M118" s="75">
        <v>9.3000000000000007</v>
      </c>
      <c r="N118" s="75">
        <f t="shared" si="3"/>
        <v>70.7</v>
      </c>
    </row>
    <row r="119" spans="1:14" ht="90" customHeight="1" x14ac:dyDescent="0.2">
      <c r="A119" s="187"/>
      <c r="B119" s="187" t="s">
        <v>677</v>
      </c>
      <c r="C119" s="187" t="s">
        <v>678</v>
      </c>
      <c r="D119" s="188">
        <v>7</v>
      </c>
      <c r="E119" s="188"/>
      <c r="F119" s="188"/>
      <c r="G119" s="188"/>
      <c r="H119" s="187" t="s">
        <v>517</v>
      </c>
      <c r="I119" s="187" t="s">
        <v>508</v>
      </c>
      <c r="J119" s="187" t="s">
        <v>710</v>
      </c>
      <c r="K119" s="73">
        <v>2018</v>
      </c>
      <c r="L119" s="75">
        <v>44</v>
      </c>
      <c r="M119" s="75">
        <v>12.5</v>
      </c>
      <c r="N119" s="75">
        <f t="shared" si="3"/>
        <v>31.5</v>
      </c>
    </row>
    <row r="120" spans="1:14" ht="90" customHeight="1" x14ac:dyDescent="0.2">
      <c r="A120" s="187"/>
      <c r="B120" s="187"/>
      <c r="C120" s="187"/>
      <c r="D120" s="188"/>
      <c r="E120" s="188"/>
      <c r="F120" s="188"/>
      <c r="G120" s="188"/>
      <c r="H120" s="187"/>
      <c r="I120" s="187"/>
      <c r="J120" s="187"/>
      <c r="K120" s="73">
        <v>2019</v>
      </c>
      <c r="L120" s="75">
        <v>36</v>
      </c>
      <c r="M120" s="75">
        <v>36</v>
      </c>
      <c r="N120" s="75">
        <f t="shared" si="3"/>
        <v>0</v>
      </c>
    </row>
    <row r="121" spans="1:14" ht="84.95" customHeight="1" x14ac:dyDescent="0.2">
      <c r="A121" s="187"/>
      <c r="B121" s="187" t="s">
        <v>518</v>
      </c>
      <c r="C121" s="187" t="s">
        <v>679</v>
      </c>
      <c r="D121" s="188"/>
      <c r="E121" s="188"/>
      <c r="F121" s="188">
        <v>2</v>
      </c>
      <c r="G121" s="188"/>
      <c r="H121" s="187" t="s">
        <v>516</v>
      </c>
      <c r="I121" s="187" t="s">
        <v>508</v>
      </c>
      <c r="J121" s="187" t="s">
        <v>710</v>
      </c>
      <c r="K121" s="73">
        <v>2018</v>
      </c>
      <c r="L121" s="75"/>
      <c r="M121" s="75"/>
      <c r="N121" s="75">
        <f t="shared" si="3"/>
        <v>0</v>
      </c>
    </row>
    <row r="122" spans="1:14" ht="84.95" customHeight="1" x14ac:dyDescent="0.2">
      <c r="A122" s="187"/>
      <c r="B122" s="187"/>
      <c r="C122" s="187"/>
      <c r="D122" s="188"/>
      <c r="E122" s="188"/>
      <c r="F122" s="188"/>
      <c r="G122" s="188"/>
      <c r="H122" s="187"/>
      <c r="I122" s="187"/>
      <c r="J122" s="187"/>
      <c r="K122" s="73">
        <v>2019</v>
      </c>
      <c r="L122" s="75">
        <v>98</v>
      </c>
      <c r="M122" s="75">
        <v>97.9</v>
      </c>
      <c r="N122" s="75">
        <f t="shared" si="3"/>
        <v>9.9999999999994316E-2</v>
      </c>
    </row>
    <row r="123" spans="1:14" ht="65.099999999999994" customHeight="1" x14ac:dyDescent="0.2">
      <c r="A123" s="187"/>
      <c r="B123" s="187" t="s">
        <v>519</v>
      </c>
      <c r="C123" s="187" t="s">
        <v>680</v>
      </c>
      <c r="D123" s="188">
        <f>171+77</f>
        <v>248</v>
      </c>
      <c r="E123" s="188"/>
      <c r="F123" s="188">
        <v>641</v>
      </c>
      <c r="G123" s="188"/>
      <c r="H123" s="187" t="s">
        <v>520</v>
      </c>
      <c r="I123" s="187" t="s">
        <v>504</v>
      </c>
      <c r="J123" s="187" t="s">
        <v>710</v>
      </c>
      <c r="K123" s="73">
        <v>2018</v>
      </c>
      <c r="L123" s="75">
        <v>174.5</v>
      </c>
      <c r="M123" s="75">
        <f>44+58.2</f>
        <v>102.2</v>
      </c>
      <c r="N123" s="75">
        <f t="shared" si="3"/>
        <v>72.3</v>
      </c>
    </row>
    <row r="124" spans="1:14" ht="65.099999999999994" customHeight="1" x14ac:dyDescent="0.2">
      <c r="A124" s="187"/>
      <c r="B124" s="187"/>
      <c r="C124" s="187"/>
      <c r="D124" s="188"/>
      <c r="E124" s="188"/>
      <c r="F124" s="188"/>
      <c r="G124" s="188"/>
      <c r="H124" s="187"/>
      <c r="I124" s="187"/>
      <c r="J124" s="187"/>
      <c r="K124" s="73">
        <v>2019</v>
      </c>
      <c r="L124" s="75">
        <v>177.9</v>
      </c>
      <c r="M124" s="75">
        <v>129</v>
      </c>
      <c r="N124" s="75">
        <f t="shared" si="3"/>
        <v>48.900000000000006</v>
      </c>
    </row>
    <row r="125" spans="1:14" ht="65.099999999999994" customHeight="1" x14ac:dyDescent="0.2">
      <c r="A125" s="187"/>
      <c r="B125" s="187" t="s">
        <v>521</v>
      </c>
      <c r="C125" s="187" t="s">
        <v>681</v>
      </c>
      <c r="D125" s="188"/>
      <c r="E125" s="188"/>
      <c r="F125" s="188">
        <v>9</v>
      </c>
      <c r="G125" s="188"/>
      <c r="H125" s="187" t="s">
        <v>522</v>
      </c>
      <c r="I125" s="187" t="s">
        <v>504</v>
      </c>
      <c r="J125" s="187" t="s">
        <v>711</v>
      </c>
      <c r="K125" s="73">
        <v>2018</v>
      </c>
      <c r="L125" s="75"/>
      <c r="M125" s="75"/>
      <c r="N125" s="75"/>
    </row>
    <row r="126" spans="1:14" ht="65.099999999999994" customHeight="1" x14ac:dyDescent="0.2">
      <c r="A126" s="187"/>
      <c r="B126" s="187"/>
      <c r="C126" s="187"/>
      <c r="D126" s="188"/>
      <c r="E126" s="188"/>
      <c r="F126" s="188"/>
      <c r="G126" s="188"/>
      <c r="H126" s="187"/>
      <c r="I126" s="187"/>
      <c r="J126" s="187"/>
      <c r="K126" s="73">
        <v>2019</v>
      </c>
      <c r="L126" s="75">
        <v>18</v>
      </c>
      <c r="M126" s="75">
        <v>6.6</v>
      </c>
      <c r="N126" s="75">
        <f>+L126-M126</f>
        <v>11.4</v>
      </c>
    </row>
    <row r="127" spans="1:14" ht="45" customHeight="1" x14ac:dyDescent="0.2">
      <c r="A127" s="193" t="s">
        <v>16</v>
      </c>
      <c r="B127" s="193" t="s">
        <v>523</v>
      </c>
      <c r="C127" s="193" t="s">
        <v>682</v>
      </c>
      <c r="D127" s="191">
        <v>2</v>
      </c>
      <c r="E127" s="191"/>
      <c r="F127" s="191">
        <v>2</v>
      </c>
      <c r="G127" s="191"/>
      <c r="H127" s="192" t="s">
        <v>517</v>
      </c>
      <c r="I127" s="193" t="s">
        <v>511</v>
      </c>
      <c r="J127" s="193" t="s">
        <v>712</v>
      </c>
      <c r="K127" s="70">
        <v>2018</v>
      </c>
      <c r="L127" s="5">
        <v>30</v>
      </c>
      <c r="M127" s="5">
        <v>0</v>
      </c>
      <c r="N127" s="5">
        <f>+L127-M127</f>
        <v>30</v>
      </c>
    </row>
    <row r="128" spans="1:14" ht="45" customHeight="1" x14ac:dyDescent="0.2">
      <c r="A128" s="193"/>
      <c r="B128" s="193"/>
      <c r="C128" s="193"/>
      <c r="D128" s="191"/>
      <c r="E128" s="191"/>
      <c r="F128" s="191"/>
      <c r="G128" s="191"/>
      <c r="H128" s="192"/>
      <c r="I128" s="193"/>
      <c r="J128" s="193"/>
      <c r="K128" s="70">
        <v>2019</v>
      </c>
      <c r="L128" s="5">
        <v>30</v>
      </c>
      <c r="M128" s="5">
        <v>7</v>
      </c>
      <c r="N128" s="5">
        <f>+L128-M128</f>
        <v>23</v>
      </c>
    </row>
    <row r="129" spans="1:14" ht="75" customHeight="1" x14ac:dyDescent="0.2">
      <c r="A129" s="190" t="s">
        <v>17</v>
      </c>
      <c r="B129" s="190" t="s">
        <v>524</v>
      </c>
      <c r="C129" s="190" t="s">
        <v>683</v>
      </c>
      <c r="D129" s="194" t="s">
        <v>525</v>
      </c>
      <c r="E129" s="194"/>
      <c r="F129" s="194" t="s">
        <v>526</v>
      </c>
      <c r="G129" s="194"/>
      <c r="H129" s="190" t="s">
        <v>527</v>
      </c>
      <c r="I129" s="190" t="s">
        <v>528</v>
      </c>
      <c r="J129" s="190" t="s">
        <v>529</v>
      </c>
      <c r="K129" s="71">
        <v>2018</v>
      </c>
      <c r="L129" s="72">
        <v>36</v>
      </c>
      <c r="M129" s="72">
        <v>27</v>
      </c>
      <c r="N129" s="72">
        <f>L129-M129</f>
        <v>9</v>
      </c>
    </row>
    <row r="130" spans="1:14" ht="75" customHeight="1" x14ac:dyDescent="0.2">
      <c r="A130" s="190"/>
      <c r="B130" s="190"/>
      <c r="C130" s="190"/>
      <c r="D130" s="194"/>
      <c r="E130" s="194"/>
      <c r="F130" s="194"/>
      <c r="G130" s="194"/>
      <c r="H130" s="190"/>
      <c r="I130" s="190"/>
      <c r="J130" s="190"/>
      <c r="K130" s="71">
        <v>2019</v>
      </c>
      <c r="L130" s="72">
        <v>40</v>
      </c>
      <c r="M130" s="72">
        <v>27</v>
      </c>
      <c r="N130" s="72">
        <f>L130-M130</f>
        <v>13</v>
      </c>
    </row>
    <row r="131" spans="1:14" s="76" customFormat="1" x14ac:dyDescent="0.2">
      <c r="A131" s="33" t="s">
        <v>530</v>
      </c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5"/>
    </row>
    <row r="132" spans="1:14" ht="59.25" customHeight="1" x14ac:dyDescent="0.2">
      <c r="A132" s="10" t="s">
        <v>18</v>
      </c>
      <c r="B132" s="8"/>
      <c r="C132" s="8"/>
      <c r="D132" s="168"/>
      <c r="E132" s="168"/>
      <c r="F132" s="168"/>
      <c r="G132" s="168"/>
      <c r="H132" s="8"/>
      <c r="I132" s="8"/>
      <c r="J132" s="8"/>
      <c r="K132" s="6"/>
      <c r="L132" s="17"/>
      <c r="M132" s="17"/>
      <c r="N132" s="17"/>
    </row>
    <row r="133" spans="1:14" ht="41.25" customHeight="1" x14ac:dyDescent="0.2">
      <c r="A133" s="39" t="s">
        <v>19</v>
      </c>
      <c r="B133" s="8"/>
      <c r="C133" s="8"/>
      <c r="D133" s="168"/>
      <c r="E133" s="168"/>
      <c r="F133" s="168"/>
      <c r="G133" s="168"/>
      <c r="H133" s="8"/>
      <c r="I133" s="8"/>
      <c r="J133" s="8"/>
      <c r="K133" s="6"/>
      <c r="L133" s="17"/>
      <c r="M133" s="17"/>
      <c r="N133" s="17"/>
    </row>
    <row r="134" spans="1:14" ht="90" customHeight="1" x14ac:dyDescent="0.2">
      <c r="A134" s="39" t="s">
        <v>531</v>
      </c>
      <c r="B134" s="8"/>
      <c r="C134" s="8"/>
      <c r="D134" s="6"/>
      <c r="E134" s="6"/>
      <c r="F134" s="6"/>
      <c r="G134" s="6"/>
      <c r="H134" s="8"/>
      <c r="I134" s="8"/>
      <c r="J134" s="8"/>
      <c r="K134" s="6"/>
      <c r="L134" s="17"/>
      <c r="M134" s="17"/>
      <c r="N134" s="17"/>
    </row>
    <row r="135" spans="1:14" s="77" customFormat="1" ht="39.950000000000003" customHeight="1" x14ac:dyDescent="0.2">
      <c r="A135" s="171" t="s">
        <v>88</v>
      </c>
      <c r="B135" s="171" t="s">
        <v>89</v>
      </c>
      <c r="C135" s="171" t="s">
        <v>90</v>
      </c>
      <c r="D135" s="6" t="s">
        <v>9</v>
      </c>
      <c r="E135" s="7">
        <v>90</v>
      </c>
      <c r="F135" s="168" t="s">
        <v>8</v>
      </c>
      <c r="G135" s="169">
        <v>18</v>
      </c>
      <c r="H135" s="171" t="s">
        <v>91</v>
      </c>
      <c r="I135" s="168"/>
      <c r="J135" s="168"/>
      <c r="K135" s="6">
        <v>2018</v>
      </c>
      <c r="L135" s="17">
        <v>37.799999999999997</v>
      </c>
      <c r="M135" s="17">
        <v>0</v>
      </c>
      <c r="N135" s="17">
        <f t="shared" ref="N135:N174" si="4">L135-M135</f>
        <v>37.799999999999997</v>
      </c>
    </row>
    <row r="136" spans="1:14" s="77" customFormat="1" ht="39.950000000000003" customHeight="1" x14ac:dyDescent="0.2">
      <c r="A136" s="171"/>
      <c r="B136" s="171"/>
      <c r="C136" s="171"/>
      <c r="D136" s="6" t="s">
        <v>8</v>
      </c>
      <c r="E136" s="7">
        <v>18</v>
      </c>
      <c r="F136" s="168"/>
      <c r="G136" s="169"/>
      <c r="H136" s="168"/>
      <c r="I136" s="174"/>
      <c r="J136" s="174"/>
      <c r="K136" s="6">
        <v>2019</v>
      </c>
      <c r="L136" s="17">
        <v>37.799999999999997</v>
      </c>
      <c r="M136" s="17">
        <v>0</v>
      </c>
      <c r="N136" s="17">
        <f t="shared" si="4"/>
        <v>37.799999999999997</v>
      </c>
    </row>
    <row r="137" spans="1:14" s="77" customFormat="1" ht="39.950000000000003" customHeight="1" x14ac:dyDescent="0.2">
      <c r="A137" s="171"/>
      <c r="B137" s="171" t="s">
        <v>93</v>
      </c>
      <c r="C137" s="171" t="s">
        <v>92</v>
      </c>
      <c r="D137" s="8" t="s">
        <v>9</v>
      </c>
      <c r="E137" s="78">
        <v>20</v>
      </c>
      <c r="F137" s="168" t="s">
        <v>8</v>
      </c>
      <c r="G137" s="241">
        <v>6</v>
      </c>
      <c r="H137" s="171" t="s">
        <v>91</v>
      </c>
      <c r="I137" s="170"/>
      <c r="J137" s="170"/>
      <c r="K137" s="6">
        <v>2018</v>
      </c>
      <c r="L137" s="17">
        <v>10.295999999999999</v>
      </c>
      <c r="M137" s="17">
        <v>0</v>
      </c>
      <c r="N137" s="17">
        <f t="shared" si="4"/>
        <v>10.295999999999999</v>
      </c>
    </row>
    <row r="138" spans="1:14" s="77" customFormat="1" ht="39.950000000000003" customHeight="1" x14ac:dyDescent="0.2">
      <c r="A138" s="171"/>
      <c r="B138" s="171"/>
      <c r="C138" s="171"/>
      <c r="D138" s="6" t="s">
        <v>8</v>
      </c>
      <c r="E138" s="7">
        <v>14</v>
      </c>
      <c r="F138" s="168"/>
      <c r="G138" s="241"/>
      <c r="H138" s="168"/>
      <c r="I138" s="172"/>
      <c r="J138" s="172"/>
      <c r="K138" s="6">
        <v>2019</v>
      </c>
      <c r="L138" s="17">
        <v>2.5920000000000001</v>
      </c>
      <c r="M138" s="17">
        <v>0</v>
      </c>
      <c r="N138" s="17">
        <f t="shared" si="4"/>
        <v>2.5920000000000001</v>
      </c>
    </row>
    <row r="139" spans="1:14" s="77" customFormat="1" ht="22.5" customHeight="1" x14ac:dyDescent="0.2">
      <c r="A139" s="171"/>
      <c r="B139" s="171" t="s">
        <v>94</v>
      </c>
      <c r="C139" s="171" t="s">
        <v>348</v>
      </c>
      <c r="D139" s="6" t="s">
        <v>9</v>
      </c>
      <c r="E139" s="7">
        <v>20</v>
      </c>
      <c r="F139" s="168" t="s">
        <v>8</v>
      </c>
      <c r="G139" s="181">
        <v>5</v>
      </c>
      <c r="H139" s="171" t="s">
        <v>91</v>
      </c>
      <c r="I139" s="242"/>
      <c r="J139" s="242"/>
      <c r="K139" s="6">
        <v>2018</v>
      </c>
      <c r="L139" s="17">
        <v>4</v>
      </c>
      <c r="M139" s="17">
        <v>0</v>
      </c>
      <c r="N139" s="17">
        <f t="shared" si="4"/>
        <v>4</v>
      </c>
    </row>
    <row r="140" spans="1:14" s="77" customFormat="1" ht="22.5" customHeight="1" x14ac:dyDescent="0.2">
      <c r="A140" s="171"/>
      <c r="B140" s="171"/>
      <c r="C140" s="171"/>
      <c r="D140" s="6" t="s">
        <v>8</v>
      </c>
      <c r="E140" s="7">
        <v>5</v>
      </c>
      <c r="F140" s="168"/>
      <c r="G140" s="181"/>
      <c r="H140" s="168"/>
      <c r="I140" s="242"/>
      <c r="J140" s="242"/>
      <c r="K140" s="6">
        <v>2019</v>
      </c>
      <c r="L140" s="17">
        <v>4</v>
      </c>
      <c r="M140" s="17">
        <v>0</v>
      </c>
      <c r="N140" s="17">
        <f t="shared" si="4"/>
        <v>4</v>
      </c>
    </row>
    <row r="141" spans="1:14" s="77" customFormat="1" ht="22.5" customHeight="1" x14ac:dyDescent="0.2">
      <c r="A141" s="171"/>
      <c r="B141" s="171"/>
      <c r="C141" s="171" t="s">
        <v>349</v>
      </c>
      <c r="D141" s="6" t="s">
        <v>9</v>
      </c>
      <c r="E141" s="7">
        <v>20</v>
      </c>
      <c r="F141" s="168" t="s">
        <v>8</v>
      </c>
      <c r="G141" s="169">
        <v>5</v>
      </c>
      <c r="H141" s="171" t="s">
        <v>91</v>
      </c>
      <c r="I141" s="168"/>
      <c r="J141" s="168"/>
      <c r="K141" s="6">
        <v>2018</v>
      </c>
      <c r="L141" s="17">
        <v>2</v>
      </c>
      <c r="M141" s="17">
        <v>0</v>
      </c>
      <c r="N141" s="17">
        <f t="shared" si="4"/>
        <v>2</v>
      </c>
    </row>
    <row r="142" spans="1:14" s="77" customFormat="1" ht="22.5" customHeight="1" x14ac:dyDescent="0.2">
      <c r="A142" s="171"/>
      <c r="B142" s="171"/>
      <c r="C142" s="171"/>
      <c r="D142" s="6" t="s">
        <v>8</v>
      </c>
      <c r="E142" s="7">
        <v>5</v>
      </c>
      <c r="F142" s="168"/>
      <c r="G142" s="169"/>
      <c r="H142" s="168"/>
      <c r="I142" s="174"/>
      <c r="J142" s="174"/>
      <c r="K142" s="6">
        <v>2019</v>
      </c>
      <c r="L142" s="17">
        <v>2</v>
      </c>
      <c r="M142" s="17">
        <v>0</v>
      </c>
      <c r="N142" s="17">
        <f t="shared" si="4"/>
        <v>2</v>
      </c>
    </row>
    <row r="143" spans="1:14" s="77" customFormat="1" ht="20.100000000000001" customHeight="1" x14ac:dyDescent="0.2">
      <c r="A143" s="171"/>
      <c r="B143" s="171" t="s">
        <v>95</v>
      </c>
      <c r="C143" s="171" t="s">
        <v>532</v>
      </c>
      <c r="D143" s="6" t="s">
        <v>9</v>
      </c>
      <c r="E143" s="7">
        <v>95</v>
      </c>
      <c r="F143" s="168" t="s">
        <v>8</v>
      </c>
      <c r="G143" s="169">
        <v>5</v>
      </c>
      <c r="H143" s="171" t="s">
        <v>91</v>
      </c>
      <c r="I143" s="168"/>
      <c r="J143" s="168"/>
      <c r="K143" s="6">
        <v>2018</v>
      </c>
      <c r="L143" s="17">
        <v>49.225000000000001</v>
      </c>
      <c r="M143" s="17">
        <v>0</v>
      </c>
      <c r="N143" s="17">
        <f t="shared" si="4"/>
        <v>49.225000000000001</v>
      </c>
    </row>
    <row r="144" spans="1:14" s="77" customFormat="1" ht="20.100000000000001" customHeight="1" x14ac:dyDescent="0.2">
      <c r="A144" s="171"/>
      <c r="B144" s="171"/>
      <c r="C144" s="171"/>
      <c r="D144" s="6" t="s">
        <v>8</v>
      </c>
      <c r="E144" s="7">
        <v>5</v>
      </c>
      <c r="F144" s="168"/>
      <c r="G144" s="169"/>
      <c r="H144" s="171"/>
      <c r="I144" s="174"/>
      <c r="J144" s="174"/>
      <c r="K144" s="6">
        <v>2019</v>
      </c>
      <c r="L144" s="17">
        <v>49.225000000000001</v>
      </c>
      <c r="M144" s="17">
        <v>0</v>
      </c>
      <c r="N144" s="17">
        <f t="shared" si="4"/>
        <v>49.225000000000001</v>
      </c>
    </row>
    <row r="145" spans="1:14" s="77" customFormat="1" ht="20.100000000000001" customHeight="1" x14ac:dyDescent="0.2">
      <c r="A145" s="171"/>
      <c r="B145" s="171"/>
      <c r="C145" s="171" t="s">
        <v>96</v>
      </c>
      <c r="D145" s="6" t="s">
        <v>9</v>
      </c>
      <c r="E145" s="7">
        <v>128</v>
      </c>
      <c r="F145" s="168" t="s">
        <v>8</v>
      </c>
      <c r="G145" s="169">
        <v>32</v>
      </c>
      <c r="H145" s="171" t="s">
        <v>91</v>
      </c>
      <c r="I145" s="168"/>
      <c r="J145" s="168"/>
      <c r="K145" s="6">
        <v>2018</v>
      </c>
      <c r="L145" s="17">
        <v>49.225000000000001</v>
      </c>
      <c r="M145" s="17">
        <v>0</v>
      </c>
      <c r="N145" s="17">
        <f t="shared" si="4"/>
        <v>49.225000000000001</v>
      </c>
    </row>
    <row r="146" spans="1:14" s="77" customFormat="1" ht="20.100000000000001" customHeight="1" x14ac:dyDescent="0.2">
      <c r="A146" s="171"/>
      <c r="B146" s="171"/>
      <c r="C146" s="171"/>
      <c r="D146" s="6" t="s">
        <v>8</v>
      </c>
      <c r="E146" s="7">
        <v>32</v>
      </c>
      <c r="F146" s="168"/>
      <c r="G146" s="169"/>
      <c r="H146" s="171"/>
      <c r="I146" s="174"/>
      <c r="J146" s="174"/>
      <c r="K146" s="6">
        <v>2019</v>
      </c>
      <c r="L146" s="17">
        <v>49.225000000000001</v>
      </c>
      <c r="M146" s="17">
        <v>0</v>
      </c>
      <c r="N146" s="17">
        <f t="shared" si="4"/>
        <v>49.225000000000001</v>
      </c>
    </row>
    <row r="147" spans="1:14" s="77" customFormat="1" ht="20.100000000000001" customHeight="1" x14ac:dyDescent="0.2">
      <c r="A147" s="171"/>
      <c r="B147" s="178" t="s">
        <v>533</v>
      </c>
      <c r="C147" s="171" t="s">
        <v>534</v>
      </c>
      <c r="D147" s="6" t="s">
        <v>9</v>
      </c>
      <c r="E147" s="7">
        <v>24</v>
      </c>
      <c r="F147" s="168" t="s">
        <v>8</v>
      </c>
      <c r="G147" s="169">
        <v>20</v>
      </c>
      <c r="H147" s="171" t="s">
        <v>91</v>
      </c>
      <c r="I147" s="168"/>
      <c r="J147" s="168"/>
      <c r="K147" s="6">
        <v>2018</v>
      </c>
      <c r="L147" s="17">
        <v>49.225000000000001</v>
      </c>
      <c r="M147" s="17">
        <v>0</v>
      </c>
      <c r="N147" s="17">
        <f t="shared" si="4"/>
        <v>49.225000000000001</v>
      </c>
    </row>
    <row r="148" spans="1:14" s="77" customFormat="1" ht="20.100000000000001" customHeight="1" x14ac:dyDescent="0.2">
      <c r="A148" s="171"/>
      <c r="B148" s="178"/>
      <c r="C148" s="171"/>
      <c r="D148" s="6" t="s">
        <v>8</v>
      </c>
      <c r="E148" s="7">
        <v>20</v>
      </c>
      <c r="F148" s="168"/>
      <c r="G148" s="169"/>
      <c r="H148" s="171"/>
      <c r="I148" s="174"/>
      <c r="J148" s="174"/>
      <c r="K148" s="6">
        <v>2019</v>
      </c>
      <c r="L148" s="17">
        <v>49.225000000000001</v>
      </c>
      <c r="M148" s="17">
        <v>0</v>
      </c>
      <c r="N148" s="17">
        <f t="shared" si="4"/>
        <v>49.225000000000001</v>
      </c>
    </row>
    <row r="149" spans="1:14" s="77" customFormat="1" ht="20.100000000000001" customHeight="1" x14ac:dyDescent="0.2">
      <c r="A149" s="171"/>
      <c r="B149" s="178"/>
      <c r="C149" s="171" t="s">
        <v>535</v>
      </c>
      <c r="D149" s="6" t="s">
        <v>9</v>
      </c>
      <c r="E149" s="7">
        <v>28</v>
      </c>
      <c r="F149" s="168" t="s">
        <v>8</v>
      </c>
      <c r="G149" s="169">
        <v>12</v>
      </c>
      <c r="H149" s="171" t="s">
        <v>91</v>
      </c>
      <c r="I149" s="168"/>
      <c r="J149" s="168"/>
      <c r="K149" s="6">
        <v>2018</v>
      </c>
      <c r="L149" s="17">
        <v>49.225000000000001</v>
      </c>
      <c r="M149" s="17">
        <v>0</v>
      </c>
      <c r="N149" s="17">
        <f t="shared" si="4"/>
        <v>49.225000000000001</v>
      </c>
    </row>
    <row r="150" spans="1:14" s="77" customFormat="1" ht="20.100000000000001" customHeight="1" x14ac:dyDescent="0.2">
      <c r="A150" s="171"/>
      <c r="B150" s="178"/>
      <c r="C150" s="171"/>
      <c r="D150" s="6" t="s">
        <v>8</v>
      </c>
      <c r="E150" s="7">
        <v>12</v>
      </c>
      <c r="F150" s="168"/>
      <c r="G150" s="169"/>
      <c r="H150" s="171"/>
      <c r="I150" s="174"/>
      <c r="J150" s="174"/>
      <c r="K150" s="6">
        <v>2019</v>
      </c>
      <c r="L150" s="17">
        <v>49.225000000000001</v>
      </c>
      <c r="M150" s="17">
        <v>0</v>
      </c>
      <c r="N150" s="17">
        <f t="shared" si="4"/>
        <v>49.225000000000001</v>
      </c>
    </row>
    <row r="151" spans="1:14" s="77" customFormat="1" ht="39.950000000000003" customHeight="1" x14ac:dyDescent="0.2">
      <c r="A151" s="171" t="s">
        <v>97</v>
      </c>
      <c r="B151" s="178" t="s">
        <v>98</v>
      </c>
      <c r="C151" s="171" t="s">
        <v>99</v>
      </c>
      <c r="D151" s="6" t="s">
        <v>9</v>
      </c>
      <c r="E151" s="7">
        <v>6</v>
      </c>
      <c r="F151" s="168" t="s">
        <v>8</v>
      </c>
      <c r="G151" s="169">
        <v>3</v>
      </c>
      <c r="H151" s="171" t="s">
        <v>91</v>
      </c>
      <c r="I151" s="168"/>
      <c r="J151" s="168"/>
      <c r="K151" s="6">
        <v>2018</v>
      </c>
      <c r="L151" s="17">
        <v>24</v>
      </c>
      <c r="M151" s="17">
        <v>0</v>
      </c>
      <c r="N151" s="17">
        <f t="shared" si="4"/>
        <v>24</v>
      </c>
    </row>
    <row r="152" spans="1:14" s="77" customFormat="1" ht="39.950000000000003" customHeight="1" x14ac:dyDescent="0.2">
      <c r="A152" s="171"/>
      <c r="B152" s="178"/>
      <c r="C152" s="171"/>
      <c r="D152" s="6" t="s">
        <v>8</v>
      </c>
      <c r="E152" s="7">
        <v>2</v>
      </c>
      <c r="F152" s="168"/>
      <c r="G152" s="169"/>
      <c r="H152" s="168"/>
      <c r="I152" s="174"/>
      <c r="J152" s="174"/>
      <c r="K152" s="6">
        <v>2019</v>
      </c>
      <c r="L152" s="17">
        <v>36</v>
      </c>
      <c r="M152" s="17">
        <v>0</v>
      </c>
      <c r="N152" s="17">
        <f t="shared" si="4"/>
        <v>36</v>
      </c>
    </row>
    <row r="153" spans="1:14" s="77" customFormat="1" ht="39.950000000000003" customHeight="1" x14ac:dyDescent="0.2">
      <c r="A153" s="171"/>
      <c r="B153" s="171" t="s">
        <v>100</v>
      </c>
      <c r="C153" s="171" t="s">
        <v>101</v>
      </c>
      <c r="D153" s="6" t="s">
        <v>9</v>
      </c>
      <c r="E153" s="7"/>
      <c r="F153" s="168" t="s">
        <v>8</v>
      </c>
      <c r="G153" s="169">
        <v>10</v>
      </c>
      <c r="H153" s="171" t="s">
        <v>91</v>
      </c>
      <c r="I153" s="168"/>
      <c r="J153" s="168"/>
      <c r="K153" s="6">
        <v>2018</v>
      </c>
      <c r="L153" s="17">
        <v>0.6</v>
      </c>
      <c r="M153" s="17">
        <v>0</v>
      </c>
      <c r="N153" s="17">
        <f t="shared" si="4"/>
        <v>0.6</v>
      </c>
    </row>
    <row r="154" spans="1:14" s="77" customFormat="1" ht="39.950000000000003" customHeight="1" x14ac:dyDescent="0.2">
      <c r="A154" s="171"/>
      <c r="B154" s="171"/>
      <c r="C154" s="171"/>
      <c r="D154" s="6" t="s">
        <v>8</v>
      </c>
      <c r="E154" s="7">
        <v>10</v>
      </c>
      <c r="F154" s="168"/>
      <c r="G154" s="169"/>
      <c r="H154" s="168"/>
      <c r="I154" s="174"/>
      <c r="J154" s="174"/>
      <c r="K154" s="6">
        <v>2019</v>
      </c>
      <c r="L154" s="17">
        <v>0.6</v>
      </c>
      <c r="M154" s="17">
        <v>0</v>
      </c>
      <c r="N154" s="17">
        <f t="shared" si="4"/>
        <v>0.6</v>
      </c>
    </row>
    <row r="155" spans="1:14" s="77" customFormat="1" ht="39.950000000000003" customHeight="1" x14ac:dyDescent="0.2">
      <c r="A155" s="171"/>
      <c r="B155" s="171" t="s">
        <v>536</v>
      </c>
      <c r="C155" s="171" t="s">
        <v>537</v>
      </c>
      <c r="D155" s="6" t="s">
        <v>9</v>
      </c>
      <c r="E155" s="79">
        <v>0.8</v>
      </c>
      <c r="F155" s="168" t="s">
        <v>8</v>
      </c>
      <c r="G155" s="186">
        <v>0.5</v>
      </c>
      <c r="H155" s="171" t="s">
        <v>102</v>
      </c>
      <c r="I155" s="168"/>
      <c r="J155" s="168"/>
      <c r="K155" s="6">
        <v>2018</v>
      </c>
      <c r="L155" s="17">
        <v>2.9470000000000001</v>
      </c>
      <c r="M155" s="17">
        <v>0</v>
      </c>
      <c r="N155" s="17">
        <f t="shared" si="4"/>
        <v>2.9470000000000001</v>
      </c>
    </row>
    <row r="156" spans="1:14" s="77" customFormat="1" ht="39.950000000000003" customHeight="1" x14ac:dyDescent="0.2">
      <c r="A156" s="171"/>
      <c r="B156" s="171"/>
      <c r="C156" s="171"/>
      <c r="D156" s="6" t="s">
        <v>8</v>
      </c>
      <c r="E156" s="79">
        <v>0.4</v>
      </c>
      <c r="F156" s="168"/>
      <c r="G156" s="186"/>
      <c r="H156" s="171"/>
      <c r="I156" s="174"/>
      <c r="J156" s="174"/>
      <c r="K156" s="6">
        <v>2019</v>
      </c>
      <c r="L156" s="17">
        <v>3.3889999999999998</v>
      </c>
      <c r="M156" s="17">
        <v>0</v>
      </c>
      <c r="N156" s="17">
        <f t="shared" si="4"/>
        <v>3.3889999999999998</v>
      </c>
    </row>
    <row r="157" spans="1:14" s="77" customFormat="1" ht="30" customHeight="1" x14ac:dyDescent="0.2">
      <c r="A157" s="178" t="s">
        <v>103</v>
      </c>
      <c r="B157" s="171" t="s">
        <v>538</v>
      </c>
      <c r="C157" s="171" t="s">
        <v>106</v>
      </c>
      <c r="D157" s="6" t="s">
        <v>9</v>
      </c>
      <c r="E157" s="79">
        <v>0.8</v>
      </c>
      <c r="F157" s="177" t="s">
        <v>8</v>
      </c>
      <c r="G157" s="186">
        <v>0.8</v>
      </c>
      <c r="H157" s="171" t="s">
        <v>107</v>
      </c>
      <c r="I157" s="168"/>
      <c r="J157" s="168"/>
      <c r="K157" s="6">
        <v>2018</v>
      </c>
      <c r="L157" s="17">
        <v>118.134456</v>
      </c>
      <c r="M157" s="17">
        <v>52.72</v>
      </c>
      <c r="N157" s="17">
        <f t="shared" si="4"/>
        <v>65.414456000000001</v>
      </c>
    </row>
    <row r="158" spans="1:14" s="77" customFormat="1" ht="30" customHeight="1" x14ac:dyDescent="0.2">
      <c r="A158" s="178"/>
      <c r="B158" s="171"/>
      <c r="C158" s="171"/>
      <c r="D158" s="6" t="s">
        <v>8</v>
      </c>
      <c r="E158" s="79">
        <v>0.8</v>
      </c>
      <c r="F158" s="177"/>
      <c r="G158" s="186"/>
      <c r="H158" s="168"/>
      <c r="I158" s="174"/>
      <c r="J158" s="174"/>
      <c r="K158" s="6">
        <v>2019</v>
      </c>
      <c r="L158" s="17">
        <v>120.9461788</v>
      </c>
      <c r="M158" s="17">
        <v>0</v>
      </c>
      <c r="N158" s="17">
        <f t="shared" si="4"/>
        <v>120.9461788</v>
      </c>
    </row>
    <row r="159" spans="1:14" s="77" customFormat="1" ht="54.95" customHeight="1" x14ac:dyDescent="0.2">
      <c r="A159" s="178"/>
      <c r="B159" s="171" t="s">
        <v>104</v>
      </c>
      <c r="C159" s="178" t="s">
        <v>105</v>
      </c>
      <c r="D159" s="6" t="s">
        <v>9</v>
      </c>
      <c r="E159" s="7">
        <v>24227000</v>
      </c>
      <c r="F159" s="168" t="s">
        <v>8</v>
      </c>
      <c r="G159" s="169">
        <v>26052888</v>
      </c>
      <c r="H159" s="171" t="s">
        <v>91</v>
      </c>
      <c r="I159" s="168"/>
      <c r="J159" s="168"/>
      <c r="K159" s="6">
        <v>2018</v>
      </c>
      <c r="L159" s="17">
        <v>29.38418651385</v>
      </c>
      <c r="M159" s="17">
        <v>10</v>
      </c>
      <c r="N159" s="17">
        <f t="shared" si="4"/>
        <v>19.38418651385</v>
      </c>
    </row>
    <row r="160" spans="1:14" s="77" customFormat="1" ht="54.95" customHeight="1" x14ac:dyDescent="0.2">
      <c r="A160" s="178"/>
      <c r="B160" s="171"/>
      <c r="C160" s="178"/>
      <c r="D160" s="6" t="s">
        <v>8</v>
      </c>
      <c r="E160" s="7">
        <v>23398296</v>
      </c>
      <c r="F160" s="168"/>
      <c r="G160" s="169"/>
      <c r="H160" s="168"/>
      <c r="I160" s="174"/>
      <c r="J160" s="174"/>
      <c r="K160" s="6">
        <v>2019</v>
      </c>
      <c r="L160" s="17">
        <v>33.641955139706901</v>
      </c>
      <c r="M160" s="17">
        <v>0</v>
      </c>
      <c r="N160" s="17">
        <f t="shared" si="4"/>
        <v>33.641955139706901</v>
      </c>
    </row>
    <row r="161" spans="1:14" s="77" customFormat="1" ht="35.1" customHeight="1" x14ac:dyDescent="0.2">
      <c r="A161" s="178"/>
      <c r="B161" s="171" t="s">
        <v>108</v>
      </c>
      <c r="C161" s="171" t="s">
        <v>350</v>
      </c>
      <c r="D161" s="6" t="s">
        <v>9</v>
      </c>
      <c r="E161" s="7">
        <v>50</v>
      </c>
      <c r="F161" s="168" t="s">
        <v>8</v>
      </c>
      <c r="G161" s="169">
        <v>11</v>
      </c>
      <c r="H161" s="171" t="s">
        <v>91</v>
      </c>
      <c r="I161" s="168"/>
      <c r="J161" s="168"/>
      <c r="K161" s="6">
        <v>2018</v>
      </c>
      <c r="L161" s="17">
        <v>178</v>
      </c>
      <c r="M161" s="17">
        <v>0</v>
      </c>
      <c r="N161" s="17">
        <f t="shared" si="4"/>
        <v>178</v>
      </c>
    </row>
    <row r="162" spans="1:14" s="77" customFormat="1" ht="35.1" customHeight="1" x14ac:dyDescent="0.2">
      <c r="A162" s="178"/>
      <c r="B162" s="171"/>
      <c r="C162" s="171"/>
      <c r="D162" s="6" t="s">
        <v>8</v>
      </c>
      <c r="E162" s="7">
        <v>11</v>
      </c>
      <c r="F162" s="168"/>
      <c r="G162" s="169"/>
      <c r="H162" s="168"/>
      <c r="I162" s="174"/>
      <c r="J162" s="174"/>
      <c r="K162" s="6">
        <v>2019</v>
      </c>
      <c r="L162" s="17">
        <v>178</v>
      </c>
      <c r="M162" s="17">
        <v>0</v>
      </c>
      <c r="N162" s="17">
        <f t="shared" si="4"/>
        <v>178</v>
      </c>
    </row>
    <row r="163" spans="1:14" s="77" customFormat="1" ht="50.1" customHeight="1" x14ac:dyDescent="0.2">
      <c r="A163" s="178"/>
      <c r="B163" s="171" t="s">
        <v>109</v>
      </c>
      <c r="C163" s="171" t="s">
        <v>187</v>
      </c>
      <c r="D163" s="6" t="s">
        <v>9</v>
      </c>
      <c r="E163" s="7">
        <v>5000</v>
      </c>
      <c r="F163" s="168" t="s">
        <v>8</v>
      </c>
      <c r="G163" s="169">
        <v>400</v>
      </c>
      <c r="H163" s="171" t="s">
        <v>91</v>
      </c>
      <c r="I163" s="168"/>
      <c r="J163" s="168"/>
      <c r="K163" s="6">
        <v>2018</v>
      </c>
      <c r="L163" s="17">
        <v>28.96</v>
      </c>
      <c r="M163" s="17">
        <v>0</v>
      </c>
      <c r="N163" s="17">
        <f t="shared" si="4"/>
        <v>28.96</v>
      </c>
    </row>
    <row r="164" spans="1:14" s="77" customFormat="1" ht="50.1" customHeight="1" x14ac:dyDescent="0.2">
      <c r="A164" s="178"/>
      <c r="B164" s="171"/>
      <c r="C164" s="171"/>
      <c r="D164" s="6" t="s">
        <v>8</v>
      </c>
      <c r="E164" s="7">
        <v>400</v>
      </c>
      <c r="F164" s="168"/>
      <c r="G164" s="169"/>
      <c r="H164" s="168"/>
      <c r="I164" s="174"/>
      <c r="J164" s="174"/>
      <c r="K164" s="6">
        <v>2019</v>
      </c>
      <c r="L164" s="17">
        <v>33.6</v>
      </c>
      <c r="M164" s="17">
        <v>0</v>
      </c>
      <c r="N164" s="17">
        <f t="shared" si="4"/>
        <v>33.6</v>
      </c>
    </row>
    <row r="165" spans="1:14" s="77" customFormat="1" ht="39.950000000000003" customHeight="1" x14ac:dyDescent="0.2">
      <c r="A165" s="178"/>
      <c r="B165" s="171" t="s">
        <v>199</v>
      </c>
      <c r="C165" s="171" t="s">
        <v>110</v>
      </c>
      <c r="D165" s="6" t="s">
        <v>9</v>
      </c>
      <c r="E165" s="7"/>
      <c r="F165" s="168" t="s">
        <v>8</v>
      </c>
      <c r="G165" s="169">
        <v>4</v>
      </c>
      <c r="H165" s="171" t="s">
        <v>102</v>
      </c>
      <c r="I165" s="168"/>
      <c r="J165" s="168"/>
      <c r="K165" s="6">
        <v>2018</v>
      </c>
      <c r="L165" s="17">
        <v>54</v>
      </c>
      <c r="M165" s="17">
        <v>0</v>
      </c>
      <c r="N165" s="17">
        <f t="shared" si="4"/>
        <v>54</v>
      </c>
    </row>
    <row r="166" spans="1:14" s="77" customFormat="1" ht="39.950000000000003" customHeight="1" x14ac:dyDescent="0.2">
      <c r="A166" s="178"/>
      <c r="B166" s="171"/>
      <c r="C166" s="171"/>
      <c r="D166" s="6" t="s">
        <v>8</v>
      </c>
      <c r="E166" s="7">
        <v>5</v>
      </c>
      <c r="F166" s="168"/>
      <c r="G166" s="169"/>
      <c r="H166" s="171"/>
      <c r="I166" s="174"/>
      <c r="J166" s="174"/>
      <c r="K166" s="6">
        <v>2019</v>
      </c>
      <c r="L166" s="17">
        <v>44</v>
      </c>
      <c r="M166" s="17">
        <v>0</v>
      </c>
      <c r="N166" s="17">
        <f t="shared" si="4"/>
        <v>44</v>
      </c>
    </row>
    <row r="167" spans="1:14" s="77" customFormat="1" ht="22.5" customHeight="1" x14ac:dyDescent="0.2">
      <c r="A167" s="178"/>
      <c r="B167" s="171" t="s">
        <v>111</v>
      </c>
      <c r="C167" s="171" t="s">
        <v>112</v>
      </c>
      <c r="D167" s="6" t="s">
        <v>9</v>
      </c>
      <c r="E167" s="7">
        <v>15000</v>
      </c>
      <c r="F167" s="168" t="s">
        <v>8</v>
      </c>
      <c r="G167" s="169">
        <v>9000</v>
      </c>
      <c r="H167" s="171" t="s">
        <v>91</v>
      </c>
      <c r="I167" s="168"/>
      <c r="J167" s="168"/>
      <c r="K167" s="6">
        <v>2018</v>
      </c>
      <c r="L167" s="17">
        <v>35.055050000000001</v>
      </c>
      <c r="M167" s="17">
        <v>0</v>
      </c>
      <c r="N167" s="17">
        <f t="shared" si="4"/>
        <v>35.055050000000001</v>
      </c>
    </row>
    <row r="168" spans="1:14" s="77" customFormat="1" ht="22.5" customHeight="1" x14ac:dyDescent="0.2">
      <c r="A168" s="178"/>
      <c r="B168" s="171"/>
      <c r="C168" s="171"/>
      <c r="D168" s="6" t="s">
        <v>8</v>
      </c>
      <c r="E168" s="7">
        <v>6000</v>
      </c>
      <c r="F168" s="168"/>
      <c r="G168" s="169"/>
      <c r="H168" s="171"/>
      <c r="I168" s="174"/>
      <c r="J168" s="174"/>
      <c r="K168" s="6">
        <v>2019</v>
      </c>
      <c r="L168" s="17">
        <v>66.555049999999994</v>
      </c>
      <c r="M168" s="17">
        <v>0</v>
      </c>
      <c r="N168" s="17">
        <f t="shared" si="4"/>
        <v>66.555049999999994</v>
      </c>
    </row>
    <row r="169" spans="1:14" s="77" customFormat="1" ht="22.5" customHeight="1" x14ac:dyDescent="0.2">
      <c r="A169" s="178"/>
      <c r="B169" s="171"/>
      <c r="C169" s="171" t="s">
        <v>113</v>
      </c>
      <c r="D169" s="6" t="s">
        <v>9</v>
      </c>
      <c r="E169" s="7">
        <v>1870</v>
      </c>
      <c r="F169" s="168" t="s">
        <v>8</v>
      </c>
      <c r="G169" s="169">
        <v>2000</v>
      </c>
      <c r="H169" s="171" t="s">
        <v>91</v>
      </c>
      <c r="I169" s="168"/>
      <c r="J169" s="168"/>
      <c r="K169" s="6">
        <v>2018</v>
      </c>
      <c r="L169" s="17">
        <v>35.055050000000001</v>
      </c>
      <c r="M169" s="17">
        <v>0</v>
      </c>
      <c r="N169" s="17">
        <f t="shared" si="4"/>
        <v>35.055050000000001</v>
      </c>
    </row>
    <row r="170" spans="1:14" s="77" customFormat="1" ht="22.5" customHeight="1" x14ac:dyDescent="0.2">
      <c r="A170" s="178"/>
      <c r="B170" s="171"/>
      <c r="C170" s="171"/>
      <c r="D170" s="6" t="s">
        <v>8</v>
      </c>
      <c r="E170" s="7">
        <v>1000</v>
      </c>
      <c r="F170" s="168"/>
      <c r="G170" s="169"/>
      <c r="H170" s="171"/>
      <c r="I170" s="174"/>
      <c r="J170" s="174"/>
      <c r="K170" s="6">
        <v>2019</v>
      </c>
      <c r="L170" s="17">
        <v>66.555049999999994</v>
      </c>
      <c r="M170" s="17">
        <v>0</v>
      </c>
      <c r="N170" s="17">
        <f t="shared" si="4"/>
        <v>66.555049999999994</v>
      </c>
    </row>
    <row r="171" spans="1:14" s="77" customFormat="1" ht="30" customHeight="1" x14ac:dyDescent="0.2">
      <c r="A171" s="171" t="s">
        <v>114</v>
      </c>
      <c r="B171" s="171" t="s">
        <v>115</v>
      </c>
      <c r="C171" s="171" t="s">
        <v>116</v>
      </c>
      <c r="D171" s="6" t="s">
        <v>9</v>
      </c>
      <c r="E171" s="7">
        <v>15000</v>
      </c>
      <c r="F171" s="168" t="s">
        <v>8</v>
      </c>
      <c r="G171" s="169">
        <v>3000</v>
      </c>
      <c r="H171" s="171" t="s">
        <v>107</v>
      </c>
      <c r="I171" s="168"/>
      <c r="J171" s="168"/>
      <c r="K171" s="6">
        <v>2018</v>
      </c>
      <c r="L171" s="17">
        <v>3</v>
      </c>
      <c r="M171" s="17">
        <v>0</v>
      </c>
      <c r="N171" s="17">
        <f t="shared" si="4"/>
        <v>3</v>
      </c>
    </row>
    <row r="172" spans="1:14" s="77" customFormat="1" ht="30" customHeight="1" x14ac:dyDescent="0.2">
      <c r="A172" s="171"/>
      <c r="B172" s="171"/>
      <c r="C172" s="171"/>
      <c r="D172" s="6" t="s">
        <v>8</v>
      </c>
      <c r="E172" s="7">
        <v>3000</v>
      </c>
      <c r="F172" s="168"/>
      <c r="G172" s="169"/>
      <c r="H172" s="168"/>
      <c r="I172" s="174"/>
      <c r="J172" s="174"/>
      <c r="K172" s="6">
        <v>2019</v>
      </c>
      <c r="L172" s="17">
        <v>3</v>
      </c>
      <c r="M172" s="17">
        <v>0</v>
      </c>
      <c r="N172" s="17">
        <f t="shared" si="4"/>
        <v>3</v>
      </c>
    </row>
    <row r="173" spans="1:14" s="77" customFormat="1" ht="30" customHeight="1" x14ac:dyDescent="0.2">
      <c r="A173" s="171"/>
      <c r="B173" s="171" t="s">
        <v>117</v>
      </c>
      <c r="C173" s="171" t="s">
        <v>118</v>
      </c>
      <c r="D173" s="6" t="s">
        <v>9</v>
      </c>
      <c r="E173" s="7">
        <v>225</v>
      </c>
      <c r="F173" s="168" t="s">
        <v>8</v>
      </c>
      <c r="G173" s="169">
        <v>50</v>
      </c>
      <c r="H173" s="171" t="s">
        <v>107</v>
      </c>
      <c r="I173" s="168"/>
      <c r="J173" s="168"/>
      <c r="K173" s="6">
        <v>2018</v>
      </c>
      <c r="L173" s="17">
        <v>4</v>
      </c>
      <c r="M173" s="17">
        <v>0</v>
      </c>
      <c r="N173" s="17">
        <f t="shared" si="4"/>
        <v>4</v>
      </c>
    </row>
    <row r="174" spans="1:14" s="77" customFormat="1" ht="30" customHeight="1" x14ac:dyDescent="0.2">
      <c r="A174" s="171"/>
      <c r="B174" s="171"/>
      <c r="C174" s="171"/>
      <c r="D174" s="6" t="s">
        <v>8</v>
      </c>
      <c r="E174" s="7">
        <v>50</v>
      </c>
      <c r="F174" s="168"/>
      <c r="G174" s="169"/>
      <c r="H174" s="168"/>
      <c r="I174" s="174"/>
      <c r="J174" s="174"/>
      <c r="K174" s="6">
        <v>2019</v>
      </c>
      <c r="L174" s="17">
        <v>4</v>
      </c>
      <c r="M174" s="17">
        <v>0</v>
      </c>
      <c r="N174" s="17">
        <f t="shared" si="4"/>
        <v>4</v>
      </c>
    </row>
    <row r="175" spans="1:14" ht="15.75" customHeight="1" x14ac:dyDescent="0.2">
      <c r="A175" s="33" t="s">
        <v>539</v>
      </c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5"/>
    </row>
    <row r="176" spans="1:14" ht="94.5" customHeight="1" x14ac:dyDescent="0.2">
      <c r="A176" s="39" t="s">
        <v>20</v>
      </c>
      <c r="B176" s="8"/>
      <c r="C176" s="8"/>
      <c r="D176" s="168"/>
      <c r="E176" s="168"/>
      <c r="F176" s="168"/>
      <c r="G176" s="168"/>
      <c r="H176" s="8"/>
      <c r="I176" s="8"/>
      <c r="J176" s="8"/>
      <c r="K176" s="6"/>
      <c r="L176" s="17"/>
      <c r="M176" s="17"/>
      <c r="N176" s="17"/>
    </row>
    <row r="177" spans="1:14" ht="90" customHeight="1" x14ac:dyDescent="0.2">
      <c r="A177" s="39" t="s">
        <v>20</v>
      </c>
      <c r="B177" s="8"/>
      <c r="C177" s="8"/>
      <c r="D177" s="168"/>
      <c r="E177" s="168"/>
      <c r="F177" s="168"/>
      <c r="G177" s="168"/>
      <c r="H177" s="8"/>
      <c r="I177" s="8"/>
      <c r="J177" s="8"/>
      <c r="K177" s="6"/>
      <c r="L177" s="17"/>
      <c r="M177" s="17"/>
      <c r="N177" s="17"/>
    </row>
    <row r="178" spans="1:14" ht="18" customHeight="1" x14ac:dyDescent="0.2">
      <c r="A178" s="8" t="s">
        <v>21</v>
      </c>
      <c r="B178" s="8"/>
      <c r="C178" s="8"/>
      <c r="D178" s="8"/>
      <c r="E178" s="7"/>
      <c r="F178" s="8"/>
      <c r="G178" s="7"/>
      <c r="H178" s="8"/>
      <c r="I178" s="8"/>
      <c r="J178" s="8"/>
      <c r="K178" s="6"/>
      <c r="L178" s="17"/>
      <c r="M178" s="17"/>
      <c r="N178" s="17"/>
    </row>
    <row r="179" spans="1:14" ht="27" customHeight="1" x14ac:dyDescent="0.2">
      <c r="A179" s="81" t="s">
        <v>22</v>
      </c>
      <c r="B179" s="8"/>
      <c r="C179" s="8"/>
      <c r="D179" s="168"/>
      <c r="E179" s="168"/>
      <c r="F179" s="168"/>
      <c r="G179" s="168"/>
      <c r="H179" s="8"/>
      <c r="I179" s="8"/>
      <c r="J179" s="8"/>
      <c r="K179" s="6"/>
      <c r="L179" s="17"/>
      <c r="M179" s="17"/>
      <c r="N179" s="17"/>
    </row>
    <row r="180" spans="1:14" ht="27" customHeight="1" x14ac:dyDescent="0.2">
      <c r="A180" s="81" t="s">
        <v>23</v>
      </c>
      <c r="B180" s="8"/>
      <c r="C180" s="8"/>
      <c r="D180" s="168"/>
      <c r="E180" s="168"/>
      <c r="F180" s="168"/>
      <c r="G180" s="168"/>
      <c r="H180" s="8"/>
      <c r="I180" s="8"/>
      <c r="J180" s="8"/>
      <c r="K180" s="6"/>
      <c r="L180" s="17"/>
      <c r="M180" s="17"/>
      <c r="N180" s="17"/>
    </row>
    <row r="181" spans="1:14" ht="51.75" customHeight="1" x14ac:dyDescent="0.2">
      <c r="A181" s="39" t="s">
        <v>24</v>
      </c>
      <c r="B181" s="8"/>
      <c r="C181" s="8"/>
      <c r="D181" s="168"/>
      <c r="E181" s="168"/>
      <c r="F181" s="168"/>
      <c r="G181" s="168"/>
      <c r="H181" s="8"/>
      <c r="I181" s="8"/>
      <c r="J181" s="8"/>
      <c r="K181" s="6"/>
      <c r="L181" s="17"/>
      <c r="M181" s="17"/>
      <c r="N181" s="17"/>
    </row>
    <row r="182" spans="1:14" ht="66" customHeight="1" x14ac:dyDescent="0.2">
      <c r="A182" s="39" t="s">
        <v>25</v>
      </c>
      <c r="B182" s="8"/>
      <c r="C182" s="8"/>
      <c r="D182" s="168"/>
      <c r="E182" s="168"/>
      <c r="F182" s="168"/>
      <c r="G182" s="168"/>
      <c r="H182" s="8"/>
      <c r="I182" s="8"/>
      <c r="J182" s="8"/>
      <c r="K182" s="6"/>
      <c r="L182" s="17"/>
      <c r="M182" s="17"/>
      <c r="N182" s="17"/>
    </row>
    <row r="183" spans="1:14" ht="37.5" customHeight="1" x14ac:dyDescent="0.2">
      <c r="A183" s="39" t="s">
        <v>26</v>
      </c>
      <c r="B183" s="8"/>
      <c r="C183" s="8"/>
      <c r="D183" s="168"/>
      <c r="E183" s="168"/>
      <c r="F183" s="168"/>
      <c r="G183" s="168"/>
      <c r="H183" s="8"/>
      <c r="I183" s="8"/>
      <c r="J183" s="8"/>
      <c r="K183" s="6"/>
      <c r="L183" s="17"/>
      <c r="M183" s="17"/>
      <c r="N183" s="17"/>
    </row>
    <row r="184" spans="1:14" ht="36" customHeight="1" x14ac:dyDescent="0.2">
      <c r="A184" s="39" t="s">
        <v>26</v>
      </c>
      <c r="B184" s="8"/>
      <c r="C184" s="8"/>
      <c r="D184" s="168"/>
      <c r="E184" s="168"/>
      <c r="F184" s="168"/>
      <c r="G184" s="168"/>
      <c r="H184" s="8"/>
      <c r="I184" s="8"/>
      <c r="J184" s="8"/>
      <c r="K184" s="6"/>
      <c r="L184" s="17"/>
      <c r="M184" s="17"/>
      <c r="N184" s="17"/>
    </row>
    <row r="185" spans="1:14" ht="15" customHeight="1" x14ac:dyDescent="0.2">
      <c r="A185" s="85" t="s">
        <v>120</v>
      </c>
      <c r="B185" s="199" t="s">
        <v>259</v>
      </c>
      <c r="C185" s="86"/>
      <c r="D185" s="87"/>
      <c r="E185" s="88"/>
      <c r="F185" s="87"/>
      <c r="G185" s="88"/>
      <c r="H185" s="89"/>
      <c r="I185" s="89"/>
      <c r="J185" s="89"/>
      <c r="K185" s="6"/>
      <c r="L185" s="17"/>
      <c r="M185" s="17"/>
      <c r="N185" s="17"/>
    </row>
    <row r="186" spans="1:14" ht="15" customHeight="1" x14ac:dyDescent="0.2">
      <c r="A186" s="240" t="s">
        <v>121</v>
      </c>
      <c r="B186" s="199"/>
      <c r="C186" s="239" t="s">
        <v>260</v>
      </c>
      <c r="D186" s="87" t="s">
        <v>9</v>
      </c>
      <c r="E186" s="88"/>
      <c r="F186" s="204" t="s">
        <v>8</v>
      </c>
      <c r="G186" s="241">
        <v>2</v>
      </c>
      <c r="H186" s="168" t="s">
        <v>119</v>
      </c>
      <c r="I186" s="171"/>
      <c r="J186" s="229"/>
      <c r="K186" s="6">
        <v>2018</v>
      </c>
      <c r="L186" s="17">
        <v>2.16</v>
      </c>
      <c r="M186" s="17">
        <v>2.4713039999999999</v>
      </c>
      <c r="N186" s="17">
        <v>0</v>
      </c>
    </row>
    <row r="187" spans="1:14" ht="15" customHeight="1" x14ac:dyDescent="0.2">
      <c r="A187" s="240"/>
      <c r="B187" s="199"/>
      <c r="C187" s="239"/>
      <c r="D187" s="87" t="s">
        <v>8</v>
      </c>
      <c r="E187" s="88">
        <v>1</v>
      </c>
      <c r="F187" s="204"/>
      <c r="G187" s="241"/>
      <c r="H187" s="168"/>
      <c r="I187" s="168"/>
      <c r="J187" s="229"/>
      <c r="K187" s="6">
        <v>2019</v>
      </c>
      <c r="L187" s="17">
        <f>L186*1.5</f>
        <v>3.24</v>
      </c>
      <c r="M187" s="17">
        <f>M186*1.2</f>
        <v>2.9655647999999997</v>
      </c>
      <c r="N187" s="17">
        <f>L187-M187</f>
        <v>0.27443520000000055</v>
      </c>
    </row>
    <row r="188" spans="1:14" ht="15" customHeight="1" x14ac:dyDescent="0.2">
      <c r="A188" s="86" t="s">
        <v>0</v>
      </c>
      <c r="B188" s="199"/>
      <c r="C188" s="90"/>
      <c r="D188" s="183"/>
      <c r="E188" s="183"/>
      <c r="F188" s="183"/>
      <c r="G188" s="183"/>
      <c r="H188" s="91"/>
      <c r="I188" s="91"/>
      <c r="J188" s="91"/>
      <c r="K188" s="6"/>
      <c r="L188" s="17"/>
      <c r="M188" s="17"/>
      <c r="N188" s="17"/>
    </row>
    <row r="189" spans="1:14" ht="15" customHeight="1" x14ac:dyDescent="0.2">
      <c r="A189" s="240" t="s">
        <v>1</v>
      </c>
      <c r="B189" s="199"/>
      <c r="C189" s="239" t="s">
        <v>261</v>
      </c>
      <c r="D189" s="87" t="s">
        <v>9</v>
      </c>
      <c r="E189" s="88"/>
      <c r="F189" s="184" t="s">
        <v>8</v>
      </c>
      <c r="G189" s="234">
        <v>1</v>
      </c>
      <c r="H189" s="168" t="s">
        <v>119</v>
      </c>
      <c r="I189" s="168"/>
      <c r="J189" s="168"/>
      <c r="K189" s="6">
        <v>2018</v>
      </c>
      <c r="L189" s="17">
        <v>2.162382</v>
      </c>
      <c r="M189" s="17">
        <v>1.235652</v>
      </c>
      <c r="N189" s="17">
        <f>L189-M189</f>
        <v>0.92673000000000005</v>
      </c>
    </row>
    <row r="190" spans="1:14" ht="15" customHeight="1" x14ac:dyDescent="0.2">
      <c r="A190" s="240"/>
      <c r="B190" s="199"/>
      <c r="C190" s="239"/>
      <c r="D190" s="87" t="s">
        <v>8</v>
      </c>
      <c r="E190" s="88">
        <v>1</v>
      </c>
      <c r="F190" s="184"/>
      <c r="G190" s="234"/>
      <c r="H190" s="185"/>
      <c r="I190" s="185"/>
      <c r="J190" s="185"/>
      <c r="K190" s="6">
        <v>2019</v>
      </c>
      <c r="L190" s="17">
        <f>L189*1.2</f>
        <v>2.5948584000000001</v>
      </c>
      <c r="M190" s="17">
        <f>M189*1.2</f>
        <v>1.4827823999999998</v>
      </c>
      <c r="N190" s="17">
        <f>L190-M190</f>
        <v>1.1120760000000003</v>
      </c>
    </row>
    <row r="191" spans="1:14" ht="15" customHeight="1" x14ac:dyDescent="0.2">
      <c r="A191" s="240" t="s">
        <v>133</v>
      </c>
      <c r="B191" s="199"/>
      <c r="C191" s="239" t="s">
        <v>358</v>
      </c>
      <c r="D191" s="87" t="s">
        <v>9</v>
      </c>
      <c r="E191" s="88"/>
      <c r="F191" s="184" t="s">
        <v>8</v>
      </c>
      <c r="G191" s="234">
        <v>1</v>
      </c>
      <c r="H191" s="168" t="s">
        <v>119</v>
      </c>
      <c r="I191" s="168"/>
      <c r="J191" s="168"/>
      <c r="K191" s="6">
        <v>2018</v>
      </c>
      <c r="L191" s="17">
        <v>2.162382</v>
      </c>
      <c r="M191" s="17">
        <v>1.235652</v>
      </c>
      <c r="N191" s="17">
        <f>L191-M191</f>
        <v>0.92673000000000005</v>
      </c>
    </row>
    <row r="192" spans="1:14" ht="15" customHeight="1" x14ac:dyDescent="0.2">
      <c r="A192" s="240"/>
      <c r="B192" s="199"/>
      <c r="C192" s="239"/>
      <c r="D192" s="87" t="s">
        <v>8</v>
      </c>
      <c r="E192" s="88">
        <v>0</v>
      </c>
      <c r="F192" s="184"/>
      <c r="G192" s="234"/>
      <c r="H192" s="168"/>
      <c r="I192" s="168"/>
      <c r="J192" s="168"/>
      <c r="K192" s="6">
        <v>2019</v>
      </c>
      <c r="L192" s="17">
        <f>L191*1.2</f>
        <v>2.5948584000000001</v>
      </c>
      <c r="M192" s="17">
        <f>M191*1.2</f>
        <v>1.4827823999999998</v>
      </c>
      <c r="N192" s="17">
        <f>L192-M192</f>
        <v>1.1120760000000003</v>
      </c>
    </row>
    <row r="193" spans="1:14" ht="15" customHeight="1" x14ac:dyDescent="0.2">
      <c r="A193" s="240" t="s">
        <v>359</v>
      </c>
      <c r="B193" s="199"/>
      <c r="C193" s="239" t="s">
        <v>360</v>
      </c>
      <c r="D193" s="87" t="s">
        <v>9</v>
      </c>
      <c r="E193" s="88"/>
      <c r="F193" s="184" t="s">
        <v>8</v>
      </c>
      <c r="G193" s="234">
        <v>1</v>
      </c>
      <c r="H193" s="168" t="s">
        <v>119</v>
      </c>
      <c r="I193" s="168"/>
      <c r="J193" s="168"/>
      <c r="K193" s="6">
        <v>2018</v>
      </c>
      <c r="L193" s="17">
        <v>2.162382</v>
      </c>
      <c r="M193" s="17">
        <v>1.235652</v>
      </c>
      <c r="N193" s="17">
        <f t="shared" ref="N193:N201" si="5">L193-M193</f>
        <v>0.92673000000000005</v>
      </c>
    </row>
    <row r="194" spans="1:14" ht="15" customHeight="1" x14ac:dyDescent="0.2">
      <c r="A194" s="240"/>
      <c r="B194" s="199"/>
      <c r="C194" s="239"/>
      <c r="D194" s="87" t="s">
        <v>8</v>
      </c>
      <c r="E194" s="88">
        <v>0</v>
      </c>
      <c r="F194" s="184"/>
      <c r="G194" s="234"/>
      <c r="H194" s="168"/>
      <c r="I194" s="168"/>
      <c r="J194" s="168"/>
      <c r="K194" s="6">
        <v>2019</v>
      </c>
      <c r="L194" s="17">
        <f>L193*1.2</f>
        <v>2.5948584000000001</v>
      </c>
      <c r="M194" s="17">
        <f>M193*1.2</f>
        <v>1.4827823999999998</v>
      </c>
      <c r="N194" s="17">
        <f t="shared" si="5"/>
        <v>1.1120760000000003</v>
      </c>
    </row>
    <row r="195" spans="1:14" ht="15" customHeight="1" x14ac:dyDescent="0.2">
      <c r="A195" s="240" t="s">
        <v>2</v>
      </c>
      <c r="B195" s="199"/>
      <c r="C195" s="239" t="s">
        <v>361</v>
      </c>
      <c r="D195" s="87" t="s">
        <v>9</v>
      </c>
      <c r="E195" s="88"/>
      <c r="F195" s="184" t="s">
        <v>8</v>
      </c>
      <c r="G195" s="234">
        <v>1</v>
      </c>
      <c r="H195" s="168" t="s">
        <v>119</v>
      </c>
      <c r="I195" s="168"/>
      <c r="J195" s="168"/>
      <c r="K195" s="6">
        <v>2018</v>
      </c>
      <c r="L195" s="17">
        <v>2.162382</v>
      </c>
      <c r="M195" s="17">
        <v>1.235652</v>
      </c>
      <c r="N195" s="17">
        <f t="shared" si="5"/>
        <v>0.92673000000000005</v>
      </c>
    </row>
    <row r="196" spans="1:14" ht="15" customHeight="1" x14ac:dyDescent="0.2">
      <c r="A196" s="240"/>
      <c r="B196" s="199"/>
      <c r="C196" s="239"/>
      <c r="D196" s="87" t="s">
        <v>8</v>
      </c>
      <c r="E196" s="88">
        <v>1</v>
      </c>
      <c r="F196" s="184"/>
      <c r="G196" s="234"/>
      <c r="H196" s="168"/>
      <c r="I196" s="168"/>
      <c r="J196" s="168"/>
      <c r="K196" s="6">
        <v>2019</v>
      </c>
      <c r="L196" s="17">
        <f>L195*1.2</f>
        <v>2.5948584000000001</v>
      </c>
      <c r="M196" s="17">
        <f>M195*1.2</f>
        <v>1.4827823999999998</v>
      </c>
      <c r="N196" s="17">
        <f t="shared" si="5"/>
        <v>1.1120760000000003</v>
      </c>
    </row>
    <row r="197" spans="1:14" ht="15" customHeight="1" x14ac:dyDescent="0.2">
      <c r="A197" s="86" t="s">
        <v>125</v>
      </c>
      <c r="B197" s="199"/>
      <c r="C197" s="90"/>
      <c r="D197" s="183"/>
      <c r="E197" s="183"/>
      <c r="F197" s="184"/>
      <c r="G197" s="184"/>
      <c r="H197" s="105"/>
      <c r="I197" s="91"/>
      <c r="J197" s="91"/>
      <c r="K197" s="6"/>
      <c r="L197" s="17"/>
      <c r="M197" s="17"/>
      <c r="N197" s="17"/>
    </row>
    <row r="198" spans="1:14" ht="15" customHeight="1" x14ac:dyDescent="0.2">
      <c r="A198" s="238" t="s">
        <v>362</v>
      </c>
      <c r="B198" s="199"/>
      <c r="C198" s="239" t="s">
        <v>380</v>
      </c>
      <c r="D198" s="87" t="s">
        <v>9</v>
      </c>
      <c r="E198" s="87"/>
      <c r="F198" s="184" t="s">
        <v>8</v>
      </c>
      <c r="G198" s="234">
        <v>2</v>
      </c>
      <c r="H198" s="168" t="s">
        <v>119</v>
      </c>
      <c r="I198" s="168"/>
      <c r="J198" s="168"/>
      <c r="K198" s="6">
        <v>2018</v>
      </c>
      <c r="L198" s="17">
        <v>2.162382</v>
      </c>
      <c r="M198" s="17">
        <v>1.235652</v>
      </c>
      <c r="N198" s="17">
        <v>0.92673000000000005</v>
      </c>
    </row>
    <row r="199" spans="1:14" ht="15" customHeight="1" x14ac:dyDescent="0.2">
      <c r="A199" s="238"/>
      <c r="B199" s="199"/>
      <c r="C199" s="239"/>
      <c r="D199" s="87" t="s">
        <v>8</v>
      </c>
      <c r="E199" s="87">
        <v>1</v>
      </c>
      <c r="F199" s="184"/>
      <c r="G199" s="234"/>
      <c r="H199" s="185"/>
      <c r="I199" s="185"/>
      <c r="J199" s="185"/>
      <c r="K199" s="6">
        <v>2019</v>
      </c>
      <c r="L199" s="17">
        <v>2.5948584000000001</v>
      </c>
      <c r="M199" s="17">
        <v>1.4827823999999998</v>
      </c>
      <c r="N199" s="17">
        <v>1.1120760000000003</v>
      </c>
    </row>
    <row r="200" spans="1:14" ht="15" customHeight="1" x14ac:dyDescent="0.2">
      <c r="A200" s="233" t="s">
        <v>363</v>
      </c>
      <c r="B200" s="199"/>
      <c r="C200" s="239" t="s">
        <v>713</v>
      </c>
      <c r="D200" s="87" t="s">
        <v>9</v>
      </c>
      <c r="E200" s="87"/>
      <c r="F200" s="184" t="s">
        <v>8</v>
      </c>
      <c r="G200" s="234">
        <v>2</v>
      </c>
      <c r="H200" s="168" t="s">
        <v>119</v>
      </c>
      <c r="I200" s="168"/>
      <c r="J200" s="168"/>
      <c r="K200" s="6">
        <v>2018</v>
      </c>
      <c r="L200" s="17">
        <v>4.3247660000000003</v>
      </c>
      <c r="M200" s="17">
        <v>2.4713039999999999</v>
      </c>
      <c r="N200" s="17">
        <f t="shared" si="5"/>
        <v>1.8534620000000004</v>
      </c>
    </row>
    <row r="201" spans="1:14" ht="15" customHeight="1" x14ac:dyDescent="0.2">
      <c r="A201" s="233"/>
      <c r="B201" s="199"/>
      <c r="C201" s="239"/>
      <c r="D201" s="87" t="s">
        <v>8</v>
      </c>
      <c r="E201" s="87">
        <v>0</v>
      </c>
      <c r="F201" s="184"/>
      <c r="G201" s="234"/>
      <c r="H201" s="168"/>
      <c r="I201" s="168"/>
      <c r="J201" s="168"/>
      <c r="K201" s="6">
        <v>2019</v>
      </c>
      <c r="L201" s="17">
        <f>L200*1.2</f>
        <v>5.1897191999999999</v>
      </c>
      <c r="M201" s="17">
        <f>M200*1.2</f>
        <v>2.9655647999999997</v>
      </c>
      <c r="N201" s="17">
        <f t="shared" si="5"/>
        <v>2.2241544000000002</v>
      </c>
    </row>
    <row r="202" spans="1:14" ht="15" customHeight="1" x14ac:dyDescent="0.2">
      <c r="A202" s="238" t="s">
        <v>364</v>
      </c>
      <c r="B202" s="199"/>
      <c r="C202" s="239" t="s">
        <v>381</v>
      </c>
      <c r="D202" s="87" t="s">
        <v>9</v>
      </c>
      <c r="E202" s="87"/>
      <c r="F202" s="184" t="s">
        <v>8</v>
      </c>
      <c r="G202" s="234">
        <v>1</v>
      </c>
      <c r="H202" s="168" t="s">
        <v>119</v>
      </c>
      <c r="I202" s="168"/>
      <c r="J202" s="168"/>
      <c r="K202" s="6">
        <v>2018</v>
      </c>
      <c r="L202" s="17">
        <v>4.3247660000000003</v>
      </c>
      <c r="M202" s="17">
        <v>2.4713039999999999</v>
      </c>
      <c r="N202" s="17">
        <f>L202-M202</f>
        <v>1.8534620000000004</v>
      </c>
    </row>
    <row r="203" spans="1:14" ht="15" customHeight="1" x14ac:dyDescent="0.2">
      <c r="A203" s="238"/>
      <c r="B203" s="199"/>
      <c r="C203" s="239"/>
      <c r="D203" s="87" t="s">
        <v>8</v>
      </c>
      <c r="E203" s="87">
        <v>1</v>
      </c>
      <c r="F203" s="184"/>
      <c r="G203" s="234"/>
      <c r="H203" s="185"/>
      <c r="I203" s="185"/>
      <c r="J203" s="185"/>
      <c r="K203" s="6">
        <v>2019</v>
      </c>
      <c r="L203" s="17">
        <f>L202*1.2</f>
        <v>5.1897191999999999</v>
      </c>
      <c r="M203" s="17">
        <f>M202*1.2</f>
        <v>2.9655647999999997</v>
      </c>
      <c r="N203" s="17">
        <f>L203-M203</f>
        <v>2.2241544000000002</v>
      </c>
    </row>
    <row r="204" spans="1:14" ht="15" customHeight="1" x14ac:dyDescent="0.2">
      <c r="A204" s="238" t="s">
        <v>365</v>
      </c>
      <c r="B204" s="199"/>
      <c r="C204" s="239" t="s">
        <v>714</v>
      </c>
      <c r="D204" s="87"/>
      <c r="E204" s="87"/>
      <c r="F204" s="92"/>
      <c r="G204" s="234">
        <v>2</v>
      </c>
      <c r="H204" s="168" t="s">
        <v>119</v>
      </c>
      <c r="I204" s="168"/>
      <c r="J204" s="168"/>
      <c r="K204" s="6">
        <v>2018</v>
      </c>
      <c r="L204" s="17">
        <v>2.162382</v>
      </c>
      <c r="M204" s="17">
        <v>1.235652</v>
      </c>
      <c r="N204" s="17">
        <f>L204-M204</f>
        <v>0.92673000000000005</v>
      </c>
    </row>
    <row r="205" spans="1:14" ht="15" customHeight="1" x14ac:dyDescent="0.2">
      <c r="A205" s="238"/>
      <c r="B205" s="199"/>
      <c r="C205" s="239"/>
      <c r="D205" s="87"/>
      <c r="E205" s="87">
        <v>0</v>
      </c>
      <c r="F205" s="92"/>
      <c r="G205" s="234"/>
      <c r="H205" s="185"/>
      <c r="I205" s="185"/>
      <c r="J205" s="185"/>
      <c r="K205" s="6">
        <v>2019</v>
      </c>
      <c r="L205" s="17">
        <f>L204*1.2</f>
        <v>2.5948584000000001</v>
      </c>
      <c r="M205" s="17">
        <f>M204*1.2</f>
        <v>1.4827823999999998</v>
      </c>
      <c r="N205" s="17">
        <f>L205-M205</f>
        <v>1.1120760000000003</v>
      </c>
    </row>
    <row r="206" spans="1:14" ht="15" customHeight="1" x14ac:dyDescent="0.2">
      <c r="A206" s="238" t="s">
        <v>123</v>
      </c>
      <c r="B206" s="199"/>
      <c r="C206" s="239" t="s">
        <v>382</v>
      </c>
      <c r="D206" s="87" t="s">
        <v>9</v>
      </c>
      <c r="E206" s="88"/>
      <c r="F206" s="184" t="s">
        <v>8</v>
      </c>
      <c r="G206" s="234">
        <v>2</v>
      </c>
      <c r="H206" s="168" t="s">
        <v>119</v>
      </c>
      <c r="I206" s="168"/>
      <c r="J206" s="168"/>
      <c r="K206" s="6"/>
      <c r="L206" s="17"/>
      <c r="M206" s="17"/>
      <c r="N206" s="17"/>
    </row>
    <row r="207" spans="1:14" ht="15" customHeight="1" x14ac:dyDescent="0.2">
      <c r="A207" s="238"/>
      <c r="B207" s="199"/>
      <c r="C207" s="239"/>
      <c r="D207" s="87" t="s">
        <v>8</v>
      </c>
      <c r="E207" s="88">
        <v>1</v>
      </c>
      <c r="F207" s="184"/>
      <c r="G207" s="234"/>
      <c r="H207" s="185"/>
      <c r="I207" s="185"/>
      <c r="J207" s="185"/>
      <c r="K207" s="6"/>
      <c r="L207" s="17"/>
      <c r="M207" s="17"/>
      <c r="N207" s="17"/>
    </row>
    <row r="208" spans="1:14" s="76" customFormat="1" ht="15" customHeight="1" x14ac:dyDescent="0.2">
      <c r="A208" s="9" t="s">
        <v>540</v>
      </c>
      <c r="B208" s="9"/>
      <c r="C208" s="89"/>
      <c r="D208" s="89"/>
      <c r="E208" s="93"/>
      <c r="F208" s="89"/>
      <c r="G208" s="93"/>
      <c r="H208" s="89"/>
      <c r="I208" s="89"/>
      <c r="J208" s="89"/>
      <c r="K208" s="6"/>
      <c r="L208" s="17"/>
      <c r="M208" s="17"/>
      <c r="N208" s="17"/>
    </row>
    <row r="209" spans="1:14" ht="15" customHeight="1" x14ac:dyDescent="0.2">
      <c r="A209" s="10" t="s">
        <v>120</v>
      </c>
      <c r="B209" s="237" t="s">
        <v>383</v>
      </c>
      <c r="C209" s="6"/>
      <c r="D209" s="89"/>
      <c r="E209" s="93"/>
      <c r="F209" s="89"/>
      <c r="G209" s="93"/>
      <c r="H209" s="89"/>
      <c r="I209" s="89"/>
      <c r="J209" s="89"/>
      <c r="K209" s="6"/>
      <c r="L209" s="17"/>
      <c r="M209" s="17"/>
      <c r="N209" s="17"/>
    </row>
    <row r="210" spans="1:14" ht="15" customHeight="1" x14ac:dyDescent="0.2">
      <c r="A210" s="230" t="s">
        <v>398</v>
      </c>
      <c r="B210" s="237"/>
      <c r="C210" s="171" t="s">
        <v>273</v>
      </c>
      <c r="D210" s="89" t="s">
        <v>9</v>
      </c>
      <c r="E210" s="93"/>
      <c r="F210" s="229" t="s">
        <v>8</v>
      </c>
      <c r="G210" s="231" t="s">
        <v>384</v>
      </c>
      <c r="H210" s="168" t="s">
        <v>119</v>
      </c>
      <c r="I210" s="168"/>
      <c r="J210" s="171" t="s">
        <v>717</v>
      </c>
      <c r="K210" s="6">
        <v>2018</v>
      </c>
      <c r="L210" s="17">
        <v>8.0379570000000005</v>
      </c>
      <c r="M210" s="17">
        <v>4.336023</v>
      </c>
      <c r="N210" s="17">
        <f t="shared" ref="N210:N233" si="6">L210-M210</f>
        <v>3.7019340000000005</v>
      </c>
    </row>
    <row r="211" spans="1:14" ht="15" customHeight="1" x14ac:dyDescent="0.2">
      <c r="A211" s="230"/>
      <c r="B211" s="237"/>
      <c r="C211" s="171"/>
      <c r="D211" s="89" t="s">
        <v>8</v>
      </c>
      <c r="E211" s="93" t="s">
        <v>263</v>
      </c>
      <c r="F211" s="229"/>
      <c r="G211" s="231"/>
      <c r="H211" s="168"/>
      <c r="I211" s="168"/>
      <c r="J211" s="168"/>
      <c r="K211" s="6">
        <v>2019</v>
      </c>
      <c r="L211" s="17">
        <f>1.2*L210</f>
        <v>9.6455484000000009</v>
      </c>
      <c r="M211" s="17">
        <f>1.2*M210</f>
        <v>5.2032276</v>
      </c>
      <c r="N211" s="17">
        <f t="shared" si="6"/>
        <v>4.442320800000001</v>
      </c>
    </row>
    <row r="212" spans="1:14" ht="15" customHeight="1" x14ac:dyDescent="0.2">
      <c r="A212" s="230" t="s">
        <v>399</v>
      </c>
      <c r="B212" s="237"/>
      <c r="C212" s="171" t="s">
        <v>274</v>
      </c>
      <c r="D212" s="89" t="s">
        <v>9</v>
      </c>
      <c r="E212" s="93"/>
      <c r="F212" s="229" t="s">
        <v>8</v>
      </c>
      <c r="G212" s="231" t="s">
        <v>385</v>
      </c>
      <c r="H212" s="168" t="s">
        <v>119</v>
      </c>
      <c r="I212" s="168"/>
      <c r="J212" s="171" t="s">
        <v>718</v>
      </c>
      <c r="K212" s="6">
        <v>2018</v>
      </c>
      <c r="L212" s="17">
        <v>0.85495200000000005</v>
      </c>
      <c r="M212" s="17">
        <v>0.46124399999999999</v>
      </c>
      <c r="N212" s="17">
        <f t="shared" si="6"/>
        <v>0.39370800000000006</v>
      </c>
    </row>
    <row r="213" spans="1:14" ht="15" customHeight="1" x14ac:dyDescent="0.2">
      <c r="A213" s="230"/>
      <c r="B213" s="237"/>
      <c r="C213" s="171"/>
      <c r="D213" s="89" t="s">
        <v>8</v>
      </c>
      <c r="E213" s="93" t="s">
        <v>264</v>
      </c>
      <c r="F213" s="229"/>
      <c r="G213" s="231"/>
      <c r="H213" s="168"/>
      <c r="I213" s="168"/>
      <c r="J213" s="168"/>
      <c r="K213" s="6">
        <v>2019</v>
      </c>
      <c r="L213" s="17">
        <f>1.2*L212</f>
        <v>1.0259423999999999</v>
      </c>
      <c r="M213" s="17">
        <f>1.2*M212</f>
        <v>0.55349280000000001</v>
      </c>
      <c r="N213" s="17">
        <f t="shared" si="6"/>
        <v>0.47244959999999991</v>
      </c>
    </row>
    <row r="214" spans="1:14" ht="15" customHeight="1" x14ac:dyDescent="0.2">
      <c r="A214" s="230" t="s">
        <v>400</v>
      </c>
      <c r="B214" s="237"/>
      <c r="C214" s="171" t="s">
        <v>386</v>
      </c>
      <c r="D214" s="89" t="s">
        <v>9</v>
      </c>
      <c r="E214" s="93"/>
      <c r="F214" s="229" t="s">
        <v>8</v>
      </c>
      <c r="G214" s="231" t="s">
        <v>387</v>
      </c>
      <c r="H214" s="168" t="s">
        <v>119</v>
      </c>
      <c r="I214" s="168"/>
      <c r="J214" s="168"/>
      <c r="K214" s="6">
        <v>2018</v>
      </c>
      <c r="L214" s="17">
        <v>0</v>
      </c>
      <c r="M214" s="17">
        <v>0</v>
      </c>
      <c r="N214" s="17">
        <v>0</v>
      </c>
    </row>
    <row r="215" spans="1:14" ht="15" customHeight="1" x14ac:dyDescent="0.2">
      <c r="A215" s="230"/>
      <c r="B215" s="237"/>
      <c r="C215" s="171"/>
      <c r="D215" s="89" t="s">
        <v>8</v>
      </c>
      <c r="E215" s="93" t="s">
        <v>388</v>
      </c>
      <c r="F215" s="229"/>
      <c r="G215" s="231"/>
      <c r="H215" s="185"/>
      <c r="I215" s="185"/>
      <c r="J215" s="185"/>
      <c r="K215" s="6">
        <v>2019</v>
      </c>
      <c r="L215" s="17">
        <v>2.2000000000000002</v>
      </c>
      <c r="M215" s="17">
        <v>0</v>
      </c>
      <c r="N215" s="17">
        <v>2.2000000000000002</v>
      </c>
    </row>
    <row r="216" spans="1:14" ht="15" customHeight="1" x14ac:dyDescent="0.2">
      <c r="A216" s="230" t="s">
        <v>401</v>
      </c>
      <c r="B216" s="237"/>
      <c r="C216" s="171" t="s">
        <v>275</v>
      </c>
      <c r="D216" s="89" t="s">
        <v>9</v>
      </c>
      <c r="E216" s="93"/>
      <c r="F216" s="229" t="s">
        <v>8</v>
      </c>
      <c r="G216" s="231" t="s">
        <v>389</v>
      </c>
      <c r="H216" s="168" t="s">
        <v>119</v>
      </c>
      <c r="I216" s="168"/>
      <c r="J216" s="168"/>
      <c r="K216" s="6">
        <v>2018</v>
      </c>
      <c r="L216" s="17">
        <v>0.111958</v>
      </c>
      <c r="M216" s="17">
        <v>6.0401000000000003E-2</v>
      </c>
      <c r="N216" s="17">
        <f t="shared" si="6"/>
        <v>5.1556999999999999E-2</v>
      </c>
    </row>
    <row r="217" spans="1:14" ht="15" customHeight="1" x14ac:dyDescent="0.2">
      <c r="A217" s="230"/>
      <c r="B217" s="237"/>
      <c r="C217" s="171"/>
      <c r="D217" s="89" t="s">
        <v>8</v>
      </c>
      <c r="E217" s="93" t="s">
        <v>265</v>
      </c>
      <c r="F217" s="229"/>
      <c r="G217" s="231"/>
      <c r="H217" s="168"/>
      <c r="I217" s="168"/>
      <c r="J217" s="168"/>
      <c r="K217" s="6">
        <v>2019</v>
      </c>
      <c r="L217" s="17">
        <f>L216*1.2</f>
        <v>0.13434959999999999</v>
      </c>
      <c r="M217" s="17">
        <f>M216*1.2</f>
        <v>7.2481199999999996E-2</v>
      </c>
      <c r="N217" s="17">
        <f t="shared" si="6"/>
        <v>6.186839999999999E-2</v>
      </c>
    </row>
    <row r="218" spans="1:14" ht="15" customHeight="1" x14ac:dyDescent="0.2">
      <c r="A218" s="6" t="s">
        <v>262</v>
      </c>
      <c r="B218" s="237"/>
      <c r="C218" s="10"/>
      <c r="D218" s="229"/>
      <c r="E218" s="229"/>
      <c r="F218" s="229"/>
      <c r="G218" s="229"/>
      <c r="H218" s="89"/>
      <c r="I218" s="89"/>
      <c r="J218" s="89"/>
      <c r="K218" s="6"/>
      <c r="L218" s="17"/>
      <c r="M218" s="17"/>
      <c r="N218" s="17"/>
    </row>
    <row r="219" spans="1:14" ht="15" customHeight="1" x14ac:dyDescent="0.2">
      <c r="A219" s="230" t="s">
        <v>402</v>
      </c>
      <c r="B219" s="237"/>
      <c r="C219" s="171" t="s">
        <v>276</v>
      </c>
      <c r="D219" s="89" t="s">
        <v>9</v>
      </c>
      <c r="E219" s="93"/>
      <c r="F219" s="229" t="s">
        <v>8</v>
      </c>
      <c r="G219" s="231" t="s">
        <v>390</v>
      </c>
      <c r="H219" s="168" t="s">
        <v>119</v>
      </c>
      <c r="I219" s="168"/>
      <c r="J219" s="168"/>
      <c r="K219" s="6">
        <v>2018</v>
      </c>
      <c r="L219" s="17">
        <v>0.42238700000000001</v>
      </c>
      <c r="M219" s="17">
        <v>0.227877</v>
      </c>
      <c r="N219" s="17">
        <f t="shared" si="6"/>
        <v>0.19451000000000002</v>
      </c>
    </row>
    <row r="220" spans="1:14" ht="15" customHeight="1" x14ac:dyDescent="0.2">
      <c r="A220" s="230"/>
      <c r="B220" s="237"/>
      <c r="C220" s="171"/>
      <c r="D220" s="89" t="s">
        <v>8</v>
      </c>
      <c r="E220" s="93" t="s">
        <v>266</v>
      </c>
      <c r="F220" s="229"/>
      <c r="G220" s="231"/>
      <c r="H220" s="168"/>
      <c r="I220" s="168"/>
      <c r="J220" s="168"/>
      <c r="K220" s="6">
        <v>2019</v>
      </c>
      <c r="L220" s="17">
        <f>1.2*L219</f>
        <v>0.50686439999999999</v>
      </c>
      <c r="M220" s="17">
        <f>1.2*M219</f>
        <v>0.27345239999999998</v>
      </c>
      <c r="N220" s="17">
        <f t="shared" si="6"/>
        <v>0.23341200000000001</v>
      </c>
    </row>
    <row r="221" spans="1:14" ht="15" customHeight="1" x14ac:dyDescent="0.2">
      <c r="A221" s="230" t="s">
        <v>403</v>
      </c>
      <c r="B221" s="237"/>
      <c r="C221" s="171" t="s">
        <v>277</v>
      </c>
      <c r="D221" s="89" t="s">
        <v>9</v>
      </c>
      <c r="E221" s="93"/>
      <c r="F221" s="229" t="s">
        <v>8</v>
      </c>
      <c r="G221" s="231" t="s">
        <v>391</v>
      </c>
      <c r="H221" s="168" t="s">
        <v>119</v>
      </c>
      <c r="I221" s="168"/>
      <c r="J221" s="168"/>
      <c r="K221" s="6">
        <v>2018</v>
      </c>
      <c r="L221" s="17">
        <v>0.27327899999999999</v>
      </c>
      <c r="M221" s="17">
        <v>0.14743300000000001</v>
      </c>
      <c r="N221" s="17">
        <f t="shared" si="6"/>
        <v>0.12584599999999999</v>
      </c>
    </row>
    <row r="222" spans="1:14" ht="15" customHeight="1" x14ac:dyDescent="0.2">
      <c r="A222" s="230"/>
      <c r="B222" s="237"/>
      <c r="C222" s="171"/>
      <c r="D222" s="89" t="s">
        <v>8</v>
      </c>
      <c r="E222" s="93" t="s">
        <v>267</v>
      </c>
      <c r="F222" s="229"/>
      <c r="G222" s="231"/>
      <c r="H222" s="168"/>
      <c r="I222" s="168"/>
      <c r="J222" s="168"/>
      <c r="K222" s="6">
        <v>2019</v>
      </c>
      <c r="L222" s="17">
        <f>1.2*L221</f>
        <v>0.32793479999999997</v>
      </c>
      <c r="M222" s="17">
        <f>1.2*M221</f>
        <v>0.17691960000000001</v>
      </c>
      <c r="N222" s="17">
        <f t="shared" si="6"/>
        <v>0.15101519999999996</v>
      </c>
    </row>
    <row r="223" spans="1:14" ht="15" customHeight="1" x14ac:dyDescent="0.2">
      <c r="A223" s="230" t="s">
        <v>404</v>
      </c>
      <c r="B223" s="237"/>
      <c r="C223" s="171" t="s">
        <v>278</v>
      </c>
      <c r="D223" s="89" t="s">
        <v>9</v>
      </c>
      <c r="E223" s="93"/>
      <c r="F223" s="229" t="s">
        <v>8</v>
      </c>
      <c r="G223" s="231" t="s">
        <v>392</v>
      </c>
      <c r="H223" s="168" t="s">
        <v>119</v>
      </c>
      <c r="I223" s="168"/>
      <c r="J223" s="168" t="s">
        <v>411</v>
      </c>
      <c r="K223" s="6">
        <v>2018</v>
      </c>
      <c r="L223" s="17">
        <v>0.50686399999999998</v>
      </c>
      <c r="M223" s="17">
        <v>0.273451</v>
      </c>
      <c r="N223" s="17">
        <f t="shared" si="6"/>
        <v>0.23341299999999998</v>
      </c>
    </row>
    <row r="224" spans="1:14" ht="15" customHeight="1" x14ac:dyDescent="0.2">
      <c r="A224" s="230"/>
      <c r="B224" s="237"/>
      <c r="C224" s="171"/>
      <c r="D224" s="89" t="s">
        <v>8</v>
      </c>
      <c r="E224" s="93" t="s">
        <v>268</v>
      </c>
      <c r="F224" s="229"/>
      <c r="G224" s="231"/>
      <c r="H224" s="168"/>
      <c r="I224" s="168"/>
      <c r="J224" s="168"/>
      <c r="K224" s="6">
        <v>2019</v>
      </c>
      <c r="L224" s="17">
        <f>1.2*L223</f>
        <v>0.60823679999999991</v>
      </c>
      <c r="M224" s="17">
        <f>1.2*M223</f>
        <v>0.32814119999999997</v>
      </c>
      <c r="N224" s="17">
        <f t="shared" si="6"/>
        <v>0.28009559999999994</v>
      </c>
    </row>
    <row r="225" spans="1:14" ht="15" customHeight="1" x14ac:dyDescent="0.2">
      <c r="A225" s="230" t="s">
        <v>405</v>
      </c>
      <c r="B225" s="237"/>
      <c r="C225" s="171" t="s">
        <v>279</v>
      </c>
      <c r="D225" s="89" t="s">
        <v>9</v>
      </c>
      <c r="E225" s="93"/>
      <c r="F225" s="229" t="s">
        <v>8</v>
      </c>
      <c r="G225" s="231" t="s">
        <v>393</v>
      </c>
      <c r="H225" s="168" t="s">
        <v>119</v>
      </c>
      <c r="I225" s="168"/>
      <c r="J225" s="168"/>
      <c r="K225" s="6">
        <v>2018</v>
      </c>
      <c r="L225" s="17">
        <v>4.7633039999999998</v>
      </c>
      <c r="M225" s="17">
        <v>2.569788</v>
      </c>
      <c r="N225" s="17">
        <f t="shared" si="6"/>
        <v>2.1935159999999998</v>
      </c>
    </row>
    <row r="226" spans="1:14" ht="15" customHeight="1" x14ac:dyDescent="0.2">
      <c r="A226" s="230"/>
      <c r="B226" s="237"/>
      <c r="C226" s="171"/>
      <c r="D226" s="89" t="s">
        <v>8</v>
      </c>
      <c r="E226" s="93" t="s">
        <v>269</v>
      </c>
      <c r="F226" s="229"/>
      <c r="G226" s="231"/>
      <c r="H226" s="168"/>
      <c r="I226" s="168"/>
      <c r="J226" s="168"/>
      <c r="K226" s="6">
        <v>2019</v>
      </c>
      <c r="L226" s="17">
        <f>1.2*L225</f>
        <v>5.7159647999999992</v>
      </c>
      <c r="M226" s="17">
        <f>1.2*M225</f>
        <v>3.0837455999999999</v>
      </c>
      <c r="N226" s="17">
        <f t="shared" si="6"/>
        <v>2.6322191999999993</v>
      </c>
    </row>
    <row r="227" spans="1:14" ht="15" customHeight="1" x14ac:dyDescent="0.2">
      <c r="A227" s="230" t="s">
        <v>406</v>
      </c>
      <c r="B227" s="237"/>
      <c r="C227" s="171" t="s">
        <v>280</v>
      </c>
      <c r="D227" s="89" t="s">
        <v>9</v>
      </c>
      <c r="E227" s="93"/>
      <c r="F227" s="229" t="s">
        <v>8</v>
      </c>
      <c r="G227" s="231" t="s">
        <v>394</v>
      </c>
      <c r="H227" s="168" t="s">
        <v>119</v>
      </c>
      <c r="I227" s="168"/>
      <c r="J227" s="168"/>
      <c r="K227" s="6">
        <v>2018</v>
      </c>
      <c r="L227" s="17">
        <v>0.54961199999999999</v>
      </c>
      <c r="M227" s="17">
        <v>0.296514</v>
      </c>
      <c r="N227" s="17">
        <f t="shared" si="6"/>
        <v>0.25309799999999999</v>
      </c>
    </row>
    <row r="228" spans="1:14" ht="15" customHeight="1" x14ac:dyDescent="0.2">
      <c r="A228" s="230"/>
      <c r="B228" s="237"/>
      <c r="C228" s="171"/>
      <c r="D228" s="89" t="s">
        <v>8</v>
      </c>
      <c r="E228" s="93" t="s">
        <v>270</v>
      </c>
      <c r="F228" s="229"/>
      <c r="G228" s="231"/>
      <c r="H228" s="168"/>
      <c r="I228" s="168"/>
      <c r="J228" s="168"/>
      <c r="K228" s="6">
        <v>2019</v>
      </c>
      <c r="L228" s="17">
        <f>1.2*L227</f>
        <v>0.65953439999999997</v>
      </c>
      <c r="M228" s="17">
        <f>1.2*M227</f>
        <v>0.35581679999999999</v>
      </c>
      <c r="N228" s="17">
        <f t="shared" si="6"/>
        <v>0.30371759999999998</v>
      </c>
    </row>
    <row r="229" spans="1:14" ht="15" customHeight="1" x14ac:dyDescent="0.2">
      <c r="A229" s="6" t="s">
        <v>124</v>
      </c>
      <c r="B229" s="237"/>
      <c r="C229" s="10"/>
      <c r="D229" s="229"/>
      <c r="E229" s="229"/>
      <c r="F229" s="229"/>
      <c r="G229" s="229"/>
      <c r="H229" s="89"/>
      <c r="I229" s="89"/>
      <c r="J229" s="89"/>
      <c r="K229" s="6"/>
      <c r="L229" s="17"/>
      <c r="M229" s="17"/>
      <c r="N229" s="17"/>
    </row>
    <row r="230" spans="1:14" s="76" customFormat="1" ht="22.5" customHeight="1" x14ac:dyDescent="0.2">
      <c r="A230" s="230" t="s">
        <v>407</v>
      </c>
      <c r="B230" s="237"/>
      <c r="C230" s="171" t="s">
        <v>281</v>
      </c>
      <c r="D230" s="89" t="s">
        <v>9</v>
      </c>
      <c r="E230" s="93"/>
      <c r="F230" s="229" t="s">
        <v>8</v>
      </c>
      <c r="G230" s="236" t="s">
        <v>395</v>
      </c>
      <c r="H230" s="229" t="s">
        <v>119</v>
      </c>
      <c r="I230" s="229"/>
      <c r="J230" s="229" t="s">
        <v>412</v>
      </c>
      <c r="K230" s="6">
        <v>2018</v>
      </c>
      <c r="L230" s="17">
        <v>4.8</v>
      </c>
      <c r="M230" s="17">
        <v>3.8</v>
      </c>
      <c r="N230" s="17">
        <f t="shared" si="6"/>
        <v>1</v>
      </c>
    </row>
    <row r="231" spans="1:14" s="76" customFormat="1" ht="35.1" customHeight="1" x14ac:dyDescent="0.2">
      <c r="A231" s="230"/>
      <c r="B231" s="237"/>
      <c r="C231" s="171"/>
      <c r="D231" s="89" t="s">
        <v>8</v>
      </c>
      <c r="E231" s="94" t="s">
        <v>719</v>
      </c>
      <c r="F231" s="229"/>
      <c r="G231" s="236"/>
      <c r="H231" s="229"/>
      <c r="I231" s="229"/>
      <c r="J231" s="229"/>
      <c r="K231" s="6">
        <v>2019</v>
      </c>
      <c r="L231" s="17">
        <f>L230*1.2</f>
        <v>5.76</v>
      </c>
      <c r="M231" s="17">
        <f>M230*1.2</f>
        <v>4.5599999999999996</v>
      </c>
      <c r="N231" s="17">
        <f t="shared" si="6"/>
        <v>1.2000000000000002</v>
      </c>
    </row>
    <row r="232" spans="1:14" s="76" customFormat="1" ht="22.5" customHeight="1" x14ac:dyDescent="0.2">
      <c r="A232" s="230" t="s">
        <v>408</v>
      </c>
      <c r="B232" s="237"/>
      <c r="C232" s="171" t="s">
        <v>282</v>
      </c>
      <c r="D232" s="89" t="s">
        <v>9</v>
      </c>
      <c r="E232" s="93"/>
      <c r="F232" s="229" t="s">
        <v>8</v>
      </c>
      <c r="G232" s="236" t="s">
        <v>397</v>
      </c>
      <c r="H232" s="229" t="s">
        <v>119</v>
      </c>
      <c r="I232" s="229"/>
      <c r="J232" s="229" t="s">
        <v>413</v>
      </c>
      <c r="K232" s="6">
        <v>2018</v>
      </c>
      <c r="L232" s="17">
        <v>5.2</v>
      </c>
      <c r="M232" s="17">
        <v>4.9000000000000004</v>
      </c>
      <c r="N232" s="17">
        <f t="shared" si="6"/>
        <v>0.29999999999999982</v>
      </c>
    </row>
    <row r="233" spans="1:14" s="76" customFormat="1" ht="35.1" customHeight="1" x14ac:dyDescent="0.2">
      <c r="A233" s="230"/>
      <c r="B233" s="237"/>
      <c r="C233" s="171"/>
      <c r="D233" s="89" t="s">
        <v>8</v>
      </c>
      <c r="E233" s="94" t="s">
        <v>396</v>
      </c>
      <c r="F233" s="229"/>
      <c r="G233" s="236"/>
      <c r="H233" s="229"/>
      <c r="I233" s="229"/>
      <c r="J233" s="229"/>
      <c r="K233" s="6">
        <v>2019</v>
      </c>
      <c r="L233" s="17">
        <f>L232*1.2</f>
        <v>6.24</v>
      </c>
      <c r="M233" s="17">
        <f>M232*1.2</f>
        <v>5.88</v>
      </c>
      <c r="N233" s="17">
        <f t="shared" si="6"/>
        <v>0.36000000000000032</v>
      </c>
    </row>
    <row r="234" spans="1:14" ht="15" customHeight="1" x14ac:dyDescent="0.2">
      <c r="A234" s="6" t="s">
        <v>126</v>
      </c>
      <c r="B234" s="237"/>
      <c r="C234" s="10"/>
      <c r="D234" s="229"/>
      <c r="E234" s="229"/>
      <c r="F234" s="229"/>
      <c r="G234" s="229"/>
      <c r="H234" s="89"/>
      <c r="I234" s="89"/>
      <c r="J234" s="89"/>
      <c r="K234" s="6"/>
      <c r="L234" s="17"/>
      <c r="M234" s="17"/>
      <c r="N234" s="17"/>
    </row>
    <row r="235" spans="1:14" ht="15" customHeight="1" x14ac:dyDescent="0.2">
      <c r="A235" s="230" t="s">
        <v>410</v>
      </c>
      <c r="B235" s="237"/>
      <c r="C235" s="171" t="s">
        <v>541</v>
      </c>
      <c r="D235" s="89" t="s">
        <v>9</v>
      </c>
      <c r="E235" s="93"/>
      <c r="F235" s="229" t="s">
        <v>8</v>
      </c>
      <c r="G235" s="231">
        <f>4.2*1.2</f>
        <v>5.04</v>
      </c>
      <c r="H235" s="229" t="s">
        <v>119</v>
      </c>
      <c r="I235" s="229"/>
      <c r="J235" s="229"/>
      <c r="K235" s="6">
        <v>2018</v>
      </c>
      <c r="L235" s="17">
        <v>4.2748000000000001E-2</v>
      </c>
      <c r="M235" s="17">
        <v>2.3061999999999999E-2</v>
      </c>
      <c r="N235" s="17">
        <f>L235-M235</f>
        <v>1.9686000000000002E-2</v>
      </c>
    </row>
    <row r="236" spans="1:14" ht="15" customHeight="1" x14ac:dyDescent="0.2">
      <c r="A236" s="230"/>
      <c r="B236" s="237"/>
      <c r="C236" s="171"/>
      <c r="D236" s="89" t="s">
        <v>8</v>
      </c>
      <c r="E236" s="93" t="s">
        <v>271</v>
      </c>
      <c r="F236" s="229"/>
      <c r="G236" s="231"/>
      <c r="H236" s="229"/>
      <c r="I236" s="229"/>
      <c r="J236" s="229"/>
      <c r="K236" s="6">
        <v>2019</v>
      </c>
      <c r="L236" s="17">
        <f>1.2*L235</f>
        <v>5.1297599999999999E-2</v>
      </c>
      <c r="M236" s="17">
        <f>1.2*M235</f>
        <v>2.7674399999999998E-2</v>
      </c>
      <c r="N236" s="17">
        <f>L236-M236</f>
        <v>2.36232E-2</v>
      </c>
    </row>
    <row r="237" spans="1:14" ht="15" customHeight="1" x14ac:dyDescent="0.2">
      <c r="A237" s="230" t="s">
        <v>409</v>
      </c>
      <c r="B237" s="237"/>
      <c r="C237" s="171" t="s">
        <v>283</v>
      </c>
      <c r="D237" s="89" t="s">
        <v>9</v>
      </c>
      <c r="E237" s="93"/>
      <c r="F237" s="229" t="s">
        <v>8</v>
      </c>
      <c r="G237" s="231">
        <f>140*1.2</f>
        <v>168</v>
      </c>
      <c r="H237" s="229" t="s">
        <v>119</v>
      </c>
      <c r="I237" s="229"/>
      <c r="J237" s="229"/>
      <c r="K237" s="6">
        <v>2018</v>
      </c>
      <c r="L237" s="17">
        <v>1.42492</v>
      </c>
      <c r="M237" s="17">
        <v>0.76873999999999998</v>
      </c>
      <c r="N237" s="17">
        <f>L237-M237</f>
        <v>0.65617999999999999</v>
      </c>
    </row>
    <row r="238" spans="1:14" ht="15" customHeight="1" x14ac:dyDescent="0.2">
      <c r="A238" s="230"/>
      <c r="B238" s="237"/>
      <c r="C238" s="171"/>
      <c r="D238" s="89" t="s">
        <v>8</v>
      </c>
      <c r="E238" s="93" t="s">
        <v>272</v>
      </c>
      <c r="F238" s="229"/>
      <c r="G238" s="231"/>
      <c r="H238" s="229"/>
      <c r="I238" s="229"/>
      <c r="J238" s="229"/>
      <c r="K238" s="6">
        <v>2019</v>
      </c>
      <c r="L238" s="17">
        <f>1.2*L237</f>
        <v>1.7099039999999999</v>
      </c>
      <c r="M238" s="17">
        <f>1.2*M237</f>
        <v>0.92248799999999997</v>
      </c>
      <c r="N238" s="17">
        <f>L238-M238</f>
        <v>0.78741599999999989</v>
      </c>
    </row>
    <row r="239" spans="1:14" ht="15" customHeight="1" x14ac:dyDescent="0.2">
      <c r="A239" s="6" t="s">
        <v>127</v>
      </c>
      <c r="B239" s="6"/>
      <c r="C239" s="6"/>
      <c r="D239" s="229"/>
      <c r="E239" s="229"/>
      <c r="F239" s="229"/>
      <c r="G239" s="229"/>
      <c r="H239" s="89"/>
      <c r="I239" s="89"/>
      <c r="J239" s="89"/>
      <c r="K239" s="6"/>
      <c r="L239" s="17"/>
      <c r="M239" s="17"/>
      <c r="N239" s="17"/>
    </row>
    <row r="240" spans="1:14" ht="22.5" customHeight="1" x14ac:dyDescent="0.2">
      <c r="A240" s="230" t="s">
        <v>284</v>
      </c>
      <c r="B240" s="171" t="s">
        <v>285</v>
      </c>
      <c r="C240" s="171" t="s">
        <v>286</v>
      </c>
      <c r="D240" s="6" t="s">
        <v>9</v>
      </c>
      <c r="E240" s="7"/>
      <c r="F240" s="168" t="s">
        <v>8</v>
      </c>
      <c r="G240" s="181" t="s">
        <v>716</v>
      </c>
      <c r="H240" s="229" t="s">
        <v>119</v>
      </c>
      <c r="I240" s="229"/>
      <c r="J240" s="168" t="s">
        <v>414</v>
      </c>
      <c r="K240" s="6">
        <v>2018</v>
      </c>
      <c r="L240" s="17">
        <v>10.181196</v>
      </c>
      <c r="M240" s="17">
        <v>3.21604</v>
      </c>
      <c r="N240" s="17">
        <f t="shared" ref="N240:N245" si="7">L240-M240</f>
        <v>6.9651560000000003</v>
      </c>
    </row>
    <row r="241" spans="1:14" ht="22.5" customHeight="1" x14ac:dyDescent="0.2">
      <c r="A241" s="230"/>
      <c r="B241" s="171"/>
      <c r="C241" s="171"/>
      <c r="D241" s="6" t="s">
        <v>8</v>
      </c>
      <c r="E241" s="13" t="s">
        <v>715</v>
      </c>
      <c r="F241" s="168"/>
      <c r="G241" s="169"/>
      <c r="H241" s="229"/>
      <c r="I241" s="229"/>
      <c r="J241" s="168"/>
      <c r="K241" s="6">
        <v>2019</v>
      </c>
      <c r="L241" s="17">
        <f>1.2*L240</f>
        <v>12.217435199999999</v>
      </c>
      <c r="M241" s="17">
        <f>1.2*M240</f>
        <v>3.859248</v>
      </c>
      <c r="N241" s="17">
        <f t="shared" si="7"/>
        <v>8.3581871999999997</v>
      </c>
    </row>
    <row r="242" spans="1:14" ht="22.5" customHeight="1" x14ac:dyDescent="0.2">
      <c r="A242" s="230" t="s">
        <v>128</v>
      </c>
      <c r="B242" s="171" t="s">
        <v>130</v>
      </c>
      <c r="C242" s="171" t="s">
        <v>287</v>
      </c>
      <c r="D242" s="6" t="s">
        <v>9</v>
      </c>
      <c r="E242" s="7"/>
      <c r="F242" s="168" t="s">
        <v>8</v>
      </c>
      <c r="G242" s="181" t="s">
        <v>721</v>
      </c>
      <c r="H242" s="229" t="s">
        <v>119</v>
      </c>
      <c r="I242" s="229"/>
      <c r="J242" s="168" t="s">
        <v>414</v>
      </c>
      <c r="K242" s="6">
        <v>2018</v>
      </c>
      <c r="L242" s="17">
        <v>10.181196</v>
      </c>
      <c r="M242" s="17">
        <v>3.21604</v>
      </c>
      <c r="N242" s="17">
        <f t="shared" si="7"/>
        <v>6.9651560000000003</v>
      </c>
    </row>
    <row r="243" spans="1:14" ht="22.5" customHeight="1" x14ac:dyDescent="0.2">
      <c r="A243" s="230"/>
      <c r="B243" s="171"/>
      <c r="C243" s="171"/>
      <c r="D243" s="6" t="s">
        <v>8</v>
      </c>
      <c r="E243" s="13" t="s">
        <v>720</v>
      </c>
      <c r="F243" s="168"/>
      <c r="G243" s="169"/>
      <c r="H243" s="229"/>
      <c r="I243" s="229"/>
      <c r="J243" s="168"/>
      <c r="K243" s="6">
        <v>2019</v>
      </c>
      <c r="L243" s="17">
        <f>1.2*L242</f>
        <v>12.217435199999999</v>
      </c>
      <c r="M243" s="17">
        <f>1.2*M242</f>
        <v>3.859248</v>
      </c>
      <c r="N243" s="17">
        <f t="shared" si="7"/>
        <v>8.3581871999999997</v>
      </c>
    </row>
    <row r="244" spans="1:14" ht="22.5" customHeight="1" x14ac:dyDescent="0.2">
      <c r="A244" s="230" t="s">
        <v>129</v>
      </c>
      <c r="B244" s="171" t="s">
        <v>131</v>
      </c>
      <c r="C244" s="171" t="s">
        <v>288</v>
      </c>
      <c r="D244" s="6" t="s">
        <v>9</v>
      </c>
      <c r="E244" s="7"/>
      <c r="F244" s="168" t="s">
        <v>8</v>
      </c>
      <c r="G244" s="181" t="s">
        <v>722</v>
      </c>
      <c r="H244" s="229" t="s">
        <v>119</v>
      </c>
      <c r="I244" s="229"/>
      <c r="J244" s="168" t="s">
        <v>414</v>
      </c>
      <c r="K244" s="6">
        <v>2018</v>
      </c>
      <c r="L244" s="17">
        <v>10.181196</v>
      </c>
      <c r="M244" s="17">
        <v>3.21604</v>
      </c>
      <c r="N244" s="17">
        <f t="shared" si="7"/>
        <v>6.9651560000000003</v>
      </c>
    </row>
    <row r="245" spans="1:14" ht="22.5" customHeight="1" x14ac:dyDescent="0.2">
      <c r="A245" s="230"/>
      <c r="B245" s="171"/>
      <c r="C245" s="171"/>
      <c r="D245" s="6" t="s">
        <v>8</v>
      </c>
      <c r="E245" s="13" t="s">
        <v>723</v>
      </c>
      <c r="F245" s="168"/>
      <c r="G245" s="169"/>
      <c r="H245" s="229"/>
      <c r="I245" s="229"/>
      <c r="J245" s="168"/>
      <c r="K245" s="6">
        <v>2019</v>
      </c>
      <c r="L245" s="17">
        <f>1.2*L244</f>
        <v>12.217435199999999</v>
      </c>
      <c r="M245" s="17">
        <f>1.2*M244</f>
        <v>3.859248</v>
      </c>
      <c r="N245" s="17">
        <f t="shared" si="7"/>
        <v>8.3581871999999997</v>
      </c>
    </row>
    <row r="246" spans="1:14" ht="17.45" customHeight="1" x14ac:dyDescent="0.2">
      <c r="A246" s="91" t="s">
        <v>366</v>
      </c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</row>
    <row r="247" spans="1:14" ht="27.6" customHeight="1" x14ac:dyDescent="0.2">
      <c r="A247" s="239" t="s">
        <v>367</v>
      </c>
      <c r="B247" s="199" t="s">
        <v>368</v>
      </c>
      <c r="C247" s="233" t="s">
        <v>369</v>
      </c>
      <c r="D247" s="87" t="s">
        <v>9</v>
      </c>
      <c r="E247" s="88"/>
      <c r="F247" s="183" t="s">
        <v>8</v>
      </c>
      <c r="G247" s="234">
        <v>1</v>
      </c>
      <c r="H247" s="183" t="s">
        <v>119</v>
      </c>
      <c r="I247" s="183"/>
      <c r="J247" s="235" t="s">
        <v>370</v>
      </c>
      <c r="K247" s="47">
        <v>2018</v>
      </c>
      <c r="L247" s="17">
        <v>180</v>
      </c>
      <c r="M247" s="95">
        <v>0</v>
      </c>
      <c r="N247" s="95">
        <f>L247-M247</f>
        <v>180</v>
      </c>
    </row>
    <row r="248" spans="1:14" ht="27.6" customHeight="1" x14ac:dyDescent="0.2">
      <c r="A248" s="239"/>
      <c r="B248" s="199"/>
      <c r="C248" s="233"/>
      <c r="D248" s="87" t="s">
        <v>8</v>
      </c>
      <c r="E248" s="88"/>
      <c r="F248" s="183"/>
      <c r="G248" s="234"/>
      <c r="H248" s="183"/>
      <c r="I248" s="183"/>
      <c r="J248" s="235"/>
      <c r="K248" s="47">
        <v>2019</v>
      </c>
      <c r="L248" s="95"/>
      <c r="M248" s="95"/>
      <c r="N248" s="95"/>
    </row>
    <row r="249" spans="1:14" x14ac:dyDescent="0.2">
      <c r="A249" s="232" t="s">
        <v>542</v>
      </c>
      <c r="B249" s="232"/>
      <c r="C249" s="232"/>
      <c r="D249" s="232"/>
      <c r="E249" s="232"/>
      <c r="F249" s="232"/>
      <c r="G249" s="232"/>
      <c r="H249" s="232"/>
      <c r="I249" s="232"/>
      <c r="J249" s="232"/>
      <c r="K249" s="232"/>
      <c r="L249" s="232"/>
      <c r="M249" s="232"/>
      <c r="N249" s="232"/>
    </row>
    <row r="250" spans="1:14" ht="22.5" customHeight="1" x14ac:dyDescent="0.2">
      <c r="A250" s="171" t="s">
        <v>27</v>
      </c>
      <c r="B250" s="171"/>
      <c r="C250" s="171" t="s">
        <v>188</v>
      </c>
      <c r="D250" s="6" t="s">
        <v>9</v>
      </c>
      <c r="E250" s="7"/>
      <c r="F250" s="168" t="s">
        <v>8</v>
      </c>
      <c r="G250" s="169"/>
      <c r="H250" s="170"/>
      <c r="I250" s="170"/>
      <c r="J250" s="170"/>
      <c r="K250" s="6">
        <v>2018</v>
      </c>
      <c r="L250" s="7"/>
      <c r="M250" s="7"/>
      <c r="N250" s="7"/>
    </row>
    <row r="251" spans="1:14" ht="22.5" customHeight="1" x14ac:dyDescent="0.2">
      <c r="A251" s="171"/>
      <c r="B251" s="171"/>
      <c r="C251" s="171"/>
      <c r="D251" s="6" t="s">
        <v>8</v>
      </c>
      <c r="E251" s="7"/>
      <c r="F251" s="168"/>
      <c r="G251" s="169"/>
      <c r="H251" s="170"/>
      <c r="I251" s="170"/>
      <c r="J251" s="170"/>
      <c r="K251" s="6">
        <v>2019</v>
      </c>
      <c r="L251" s="7"/>
      <c r="M251" s="7"/>
      <c r="N251" s="7"/>
    </row>
    <row r="252" spans="1:14" ht="22.5" customHeight="1" x14ac:dyDescent="0.2">
      <c r="A252" s="171"/>
      <c r="B252" s="171"/>
      <c r="C252" s="171" t="s">
        <v>189</v>
      </c>
      <c r="D252" s="6" t="s">
        <v>9</v>
      </c>
      <c r="E252" s="7"/>
      <c r="F252" s="168" t="s">
        <v>8</v>
      </c>
      <c r="G252" s="169"/>
      <c r="H252" s="170"/>
      <c r="I252" s="170"/>
      <c r="J252" s="170"/>
      <c r="K252" s="6">
        <v>2018</v>
      </c>
      <c r="L252" s="7"/>
      <c r="M252" s="7"/>
      <c r="N252" s="7"/>
    </row>
    <row r="253" spans="1:14" ht="22.5" customHeight="1" x14ac:dyDescent="0.2">
      <c r="A253" s="171"/>
      <c r="B253" s="171"/>
      <c r="C253" s="171"/>
      <c r="D253" s="6" t="s">
        <v>8</v>
      </c>
      <c r="E253" s="7"/>
      <c r="F253" s="168"/>
      <c r="G253" s="169"/>
      <c r="H253" s="170"/>
      <c r="I253" s="170"/>
      <c r="J253" s="170"/>
      <c r="K253" s="6">
        <v>2019</v>
      </c>
      <c r="L253" s="7"/>
      <c r="M253" s="7"/>
      <c r="N253" s="7"/>
    </row>
    <row r="254" spans="1:14" ht="30" customHeight="1" x14ac:dyDescent="0.2">
      <c r="A254" s="171" t="s">
        <v>145</v>
      </c>
      <c r="B254" s="171" t="s">
        <v>190</v>
      </c>
      <c r="C254" s="171" t="s">
        <v>543</v>
      </c>
      <c r="D254" s="6" t="s">
        <v>9</v>
      </c>
      <c r="E254" s="7"/>
      <c r="F254" s="168" t="s">
        <v>8</v>
      </c>
      <c r="G254" s="169">
        <v>207</v>
      </c>
      <c r="H254" s="171" t="s">
        <v>725</v>
      </c>
      <c r="I254" s="171" t="s">
        <v>146</v>
      </c>
      <c r="J254" s="171" t="s">
        <v>724</v>
      </c>
      <c r="K254" s="6">
        <v>2018</v>
      </c>
      <c r="L254" s="17">
        <v>76</v>
      </c>
      <c r="M254" s="17">
        <v>59.29</v>
      </c>
      <c r="N254" s="17">
        <f t="shared" ref="N254:N277" si="8">L254-M254</f>
        <v>16.71</v>
      </c>
    </row>
    <row r="255" spans="1:14" ht="30" customHeight="1" x14ac:dyDescent="0.2">
      <c r="A255" s="171"/>
      <c r="B255" s="171"/>
      <c r="C255" s="171"/>
      <c r="D255" s="6" t="s">
        <v>8</v>
      </c>
      <c r="E255" s="7">
        <v>201</v>
      </c>
      <c r="F255" s="168"/>
      <c r="G255" s="169"/>
      <c r="H255" s="171"/>
      <c r="I255" s="175"/>
      <c r="J255" s="175"/>
      <c r="K255" s="6">
        <v>2019</v>
      </c>
      <c r="L255" s="17">
        <v>86.44</v>
      </c>
      <c r="M255" s="17">
        <v>23.7</v>
      </c>
      <c r="N255" s="17">
        <f t="shared" si="8"/>
        <v>62.739999999999995</v>
      </c>
    </row>
    <row r="256" spans="1:14" ht="50.1" customHeight="1" x14ac:dyDescent="0.2">
      <c r="A256" s="171" t="s">
        <v>147</v>
      </c>
      <c r="B256" s="171" t="s">
        <v>148</v>
      </c>
      <c r="C256" s="171" t="s">
        <v>544</v>
      </c>
      <c r="D256" s="6" t="s">
        <v>9</v>
      </c>
      <c r="E256" s="7"/>
      <c r="F256" s="168" t="s">
        <v>8</v>
      </c>
      <c r="G256" s="169">
        <v>700</v>
      </c>
      <c r="H256" s="171" t="s">
        <v>253</v>
      </c>
      <c r="I256" s="171" t="s">
        <v>149</v>
      </c>
      <c r="J256" s="171" t="s">
        <v>724</v>
      </c>
      <c r="K256" s="6">
        <v>2018</v>
      </c>
      <c r="L256" s="17">
        <v>0.3</v>
      </c>
      <c r="M256" s="17">
        <v>0.05</v>
      </c>
      <c r="N256" s="17">
        <f t="shared" si="8"/>
        <v>0.25</v>
      </c>
    </row>
    <row r="257" spans="1:14" ht="50.1" customHeight="1" x14ac:dyDescent="0.2">
      <c r="A257" s="171"/>
      <c r="B257" s="171"/>
      <c r="C257" s="171"/>
      <c r="D257" s="6" t="s">
        <v>8</v>
      </c>
      <c r="E257" s="7">
        <v>600</v>
      </c>
      <c r="F257" s="168"/>
      <c r="G257" s="169"/>
      <c r="H257" s="171"/>
      <c r="I257" s="171"/>
      <c r="J257" s="175"/>
      <c r="K257" s="6">
        <v>2019</v>
      </c>
      <c r="L257" s="17">
        <v>0.35</v>
      </c>
      <c r="M257" s="17">
        <v>6.7000000000000004E-2</v>
      </c>
      <c r="N257" s="17">
        <f t="shared" si="8"/>
        <v>0.28299999999999997</v>
      </c>
    </row>
    <row r="258" spans="1:14" ht="22.5" customHeight="1" x14ac:dyDescent="0.2">
      <c r="A258" s="171"/>
      <c r="B258" s="171" t="s">
        <v>150</v>
      </c>
      <c r="C258" s="171" t="s">
        <v>351</v>
      </c>
      <c r="D258" s="6" t="s">
        <v>9</v>
      </c>
      <c r="E258" s="7"/>
      <c r="F258" s="168" t="s">
        <v>8</v>
      </c>
      <c r="G258" s="169">
        <v>2576</v>
      </c>
      <c r="H258" s="171" t="s">
        <v>725</v>
      </c>
      <c r="I258" s="175" t="s">
        <v>149</v>
      </c>
      <c r="J258" s="171"/>
      <c r="K258" s="6">
        <v>2018</v>
      </c>
      <c r="L258" s="17">
        <v>71.8</v>
      </c>
      <c r="M258" s="17">
        <v>63.62</v>
      </c>
      <c r="N258" s="17">
        <f t="shared" si="8"/>
        <v>8.18</v>
      </c>
    </row>
    <row r="259" spans="1:14" ht="22.5" customHeight="1" x14ac:dyDescent="0.2">
      <c r="A259" s="171"/>
      <c r="B259" s="171"/>
      <c r="C259" s="171"/>
      <c r="D259" s="6" t="s">
        <v>8</v>
      </c>
      <c r="E259" s="7">
        <v>2316</v>
      </c>
      <c r="F259" s="168"/>
      <c r="G259" s="169"/>
      <c r="H259" s="171"/>
      <c r="I259" s="175"/>
      <c r="J259" s="171"/>
      <c r="K259" s="6">
        <v>2019</v>
      </c>
      <c r="L259" s="17">
        <v>79.86</v>
      </c>
      <c r="M259" s="17">
        <v>45</v>
      </c>
      <c r="N259" s="17">
        <f t="shared" si="8"/>
        <v>34.86</v>
      </c>
    </row>
    <row r="260" spans="1:14" ht="22.5" customHeight="1" x14ac:dyDescent="0.2">
      <c r="A260" s="171"/>
      <c r="B260" s="171" t="s">
        <v>551</v>
      </c>
      <c r="C260" s="171" t="s">
        <v>545</v>
      </c>
      <c r="D260" s="6" t="s">
        <v>9</v>
      </c>
      <c r="E260" s="7">
        <v>0</v>
      </c>
      <c r="F260" s="168" t="s">
        <v>8</v>
      </c>
      <c r="G260" s="169">
        <v>51525</v>
      </c>
      <c r="H260" s="171" t="s">
        <v>725</v>
      </c>
      <c r="I260" s="171" t="s">
        <v>146</v>
      </c>
      <c r="J260" s="175" t="s">
        <v>151</v>
      </c>
      <c r="K260" s="6">
        <v>2018</v>
      </c>
      <c r="L260" s="17">
        <v>0</v>
      </c>
      <c r="M260" s="17">
        <v>0</v>
      </c>
      <c r="N260" s="17">
        <f t="shared" si="8"/>
        <v>0</v>
      </c>
    </row>
    <row r="261" spans="1:14" ht="22.5" customHeight="1" x14ac:dyDescent="0.2">
      <c r="A261" s="171"/>
      <c r="B261" s="171"/>
      <c r="C261" s="171"/>
      <c r="D261" s="6" t="s">
        <v>8</v>
      </c>
      <c r="E261" s="7">
        <v>0</v>
      </c>
      <c r="F261" s="168"/>
      <c r="G261" s="169"/>
      <c r="H261" s="171"/>
      <c r="I261" s="175"/>
      <c r="J261" s="175"/>
      <c r="K261" s="6">
        <v>2019</v>
      </c>
      <c r="L261" s="17">
        <v>22.684999999999999</v>
      </c>
      <c r="M261" s="17">
        <v>10</v>
      </c>
      <c r="N261" s="17">
        <f t="shared" si="8"/>
        <v>12.684999999999999</v>
      </c>
    </row>
    <row r="262" spans="1:14" ht="30" customHeight="1" x14ac:dyDescent="0.2">
      <c r="A262" s="171"/>
      <c r="B262" s="171"/>
      <c r="C262" s="171" t="s">
        <v>726</v>
      </c>
      <c r="D262" s="6" t="s">
        <v>9</v>
      </c>
      <c r="E262" s="7">
        <v>0</v>
      </c>
      <c r="F262" s="168" t="s">
        <v>8</v>
      </c>
      <c r="G262" s="169">
        <v>7750</v>
      </c>
      <c r="H262" s="171" t="s">
        <v>725</v>
      </c>
      <c r="I262" s="171" t="s">
        <v>146</v>
      </c>
      <c r="J262" s="175" t="s">
        <v>151</v>
      </c>
      <c r="K262" s="6">
        <v>2018</v>
      </c>
      <c r="L262" s="17">
        <v>0</v>
      </c>
      <c r="M262" s="17">
        <v>0</v>
      </c>
      <c r="N262" s="17">
        <f t="shared" si="8"/>
        <v>0</v>
      </c>
    </row>
    <row r="263" spans="1:14" ht="30" customHeight="1" x14ac:dyDescent="0.2">
      <c r="A263" s="171"/>
      <c r="B263" s="171"/>
      <c r="C263" s="171"/>
      <c r="D263" s="6" t="s">
        <v>8</v>
      </c>
      <c r="E263" s="7">
        <v>0</v>
      </c>
      <c r="F263" s="168"/>
      <c r="G263" s="169"/>
      <c r="H263" s="171"/>
      <c r="I263" s="175"/>
      <c r="J263" s="175"/>
      <c r="K263" s="6">
        <v>2019</v>
      </c>
      <c r="L263" s="17">
        <v>4.03</v>
      </c>
      <c r="M263" s="17">
        <v>1.8</v>
      </c>
      <c r="N263" s="17">
        <f t="shared" si="8"/>
        <v>2.2300000000000004</v>
      </c>
    </row>
    <row r="264" spans="1:14" ht="39.950000000000003" customHeight="1" x14ac:dyDescent="0.2">
      <c r="A264" s="171"/>
      <c r="B264" s="171" t="s">
        <v>552</v>
      </c>
      <c r="C264" s="171" t="s">
        <v>546</v>
      </c>
      <c r="D264" s="6" t="s">
        <v>9</v>
      </c>
      <c r="E264" s="7">
        <v>0</v>
      </c>
      <c r="F264" s="168" t="s">
        <v>8</v>
      </c>
      <c r="G264" s="169">
        <v>206100</v>
      </c>
      <c r="H264" s="171" t="s">
        <v>725</v>
      </c>
      <c r="I264" s="171" t="s">
        <v>146</v>
      </c>
      <c r="J264" s="171" t="s">
        <v>727</v>
      </c>
      <c r="K264" s="6">
        <v>2018</v>
      </c>
      <c r="L264" s="17">
        <v>0.81</v>
      </c>
      <c r="M264" s="17">
        <v>0.65</v>
      </c>
      <c r="N264" s="17">
        <f t="shared" si="8"/>
        <v>0.16000000000000003</v>
      </c>
    </row>
    <row r="265" spans="1:14" ht="39.950000000000003" customHeight="1" x14ac:dyDescent="0.2">
      <c r="A265" s="171"/>
      <c r="B265" s="171"/>
      <c r="C265" s="171"/>
      <c r="D265" s="6" t="s">
        <v>8</v>
      </c>
      <c r="E265" s="7">
        <v>198900</v>
      </c>
      <c r="F265" s="168"/>
      <c r="G265" s="169"/>
      <c r="H265" s="171"/>
      <c r="I265" s="175"/>
      <c r="J265" s="171"/>
      <c r="K265" s="6">
        <v>2019</v>
      </c>
      <c r="L265" s="17">
        <v>54.92</v>
      </c>
      <c r="M265" s="17">
        <v>8</v>
      </c>
      <c r="N265" s="17">
        <f t="shared" si="8"/>
        <v>46.92</v>
      </c>
    </row>
    <row r="266" spans="1:14" ht="39.950000000000003" customHeight="1" x14ac:dyDescent="0.2">
      <c r="A266" s="171"/>
      <c r="B266" s="171" t="s">
        <v>152</v>
      </c>
      <c r="C266" s="171" t="s">
        <v>547</v>
      </c>
      <c r="D266" s="6" t="s">
        <v>9</v>
      </c>
      <c r="E266" s="7"/>
      <c r="F266" s="171" t="s">
        <v>8</v>
      </c>
      <c r="G266" s="181">
        <v>6183</v>
      </c>
      <c r="H266" s="171" t="s">
        <v>725</v>
      </c>
      <c r="I266" s="171" t="s">
        <v>153</v>
      </c>
      <c r="J266" s="171" t="s">
        <v>728</v>
      </c>
      <c r="K266" s="6">
        <v>2018</v>
      </c>
      <c r="L266" s="17">
        <v>20.67</v>
      </c>
      <c r="M266" s="17">
        <v>2.17</v>
      </c>
      <c r="N266" s="17">
        <f t="shared" si="8"/>
        <v>18.5</v>
      </c>
    </row>
    <row r="267" spans="1:14" ht="39.950000000000003" customHeight="1" x14ac:dyDescent="0.2">
      <c r="A267" s="171"/>
      <c r="B267" s="171"/>
      <c r="C267" s="171"/>
      <c r="D267" s="6" t="s">
        <v>8</v>
      </c>
      <c r="E267" s="7">
        <v>1653</v>
      </c>
      <c r="F267" s="171"/>
      <c r="G267" s="181"/>
      <c r="H267" s="171"/>
      <c r="I267" s="171"/>
      <c r="J267" s="168"/>
      <c r="K267" s="6">
        <v>2019</v>
      </c>
      <c r="L267" s="17">
        <v>80.379000000000005</v>
      </c>
      <c r="M267" s="17">
        <v>1</v>
      </c>
      <c r="N267" s="17">
        <f t="shared" si="8"/>
        <v>79.379000000000005</v>
      </c>
    </row>
    <row r="268" spans="1:14" ht="24.95" customHeight="1" x14ac:dyDescent="0.2">
      <c r="A268" s="171"/>
      <c r="B268" s="171" t="s">
        <v>154</v>
      </c>
      <c r="C268" s="171" t="s">
        <v>352</v>
      </c>
      <c r="D268" s="6" t="s">
        <v>9</v>
      </c>
      <c r="E268" s="7">
        <v>0</v>
      </c>
      <c r="F268" s="168" t="s">
        <v>8</v>
      </c>
      <c r="G268" s="181">
        <v>153</v>
      </c>
      <c r="H268" s="171" t="s">
        <v>725</v>
      </c>
      <c r="I268" s="171" t="s">
        <v>146</v>
      </c>
      <c r="J268" s="171" t="s">
        <v>151</v>
      </c>
      <c r="K268" s="6">
        <v>2018</v>
      </c>
      <c r="L268" s="17">
        <v>5.0999999999999996</v>
      </c>
      <c r="M268" s="17">
        <v>0.62</v>
      </c>
      <c r="N268" s="17">
        <f t="shared" si="8"/>
        <v>4.4799999999999995</v>
      </c>
    </row>
    <row r="269" spans="1:14" ht="24.95" customHeight="1" x14ac:dyDescent="0.2">
      <c r="A269" s="171"/>
      <c r="B269" s="171"/>
      <c r="C269" s="171"/>
      <c r="D269" s="6" t="s">
        <v>8</v>
      </c>
      <c r="E269" s="7">
        <v>153</v>
      </c>
      <c r="F269" s="168"/>
      <c r="G269" s="181"/>
      <c r="H269" s="171"/>
      <c r="I269" s="175"/>
      <c r="J269" s="171"/>
      <c r="K269" s="6">
        <v>2019</v>
      </c>
      <c r="L269" s="17">
        <v>7.8795000000000002</v>
      </c>
      <c r="M269" s="17">
        <v>0</v>
      </c>
      <c r="N269" s="17">
        <f t="shared" si="8"/>
        <v>7.8795000000000002</v>
      </c>
    </row>
    <row r="270" spans="1:14" ht="24.95" customHeight="1" x14ac:dyDescent="0.2">
      <c r="A270" s="171"/>
      <c r="B270" s="171" t="s">
        <v>156</v>
      </c>
      <c r="C270" s="171" t="s">
        <v>353</v>
      </c>
      <c r="D270" s="6" t="s">
        <v>9</v>
      </c>
      <c r="E270" s="7"/>
      <c r="F270" s="171" t="s">
        <v>8</v>
      </c>
      <c r="G270" s="181">
        <v>275</v>
      </c>
      <c r="H270" s="171" t="s">
        <v>725</v>
      </c>
      <c r="I270" s="171" t="s">
        <v>146</v>
      </c>
      <c r="J270" s="168" t="s">
        <v>151</v>
      </c>
      <c r="K270" s="6">
        <v>2018</v>
      </c>
      <c r="L270" s="17">
        <v>0.17</v>
      </c>
      <c r="M270" s="17">
        <v>1.7999999999999999E-2</v>
      </c>
      <c r="N270" s="17">
        <f t="shared" si="8"/>
        <v>0.15200000000000002</v>
      </c>
    </row>
    <row r="271" spans="1:14" ht="24.95" customHeight="1" x14ac:dyDescent="0.2">
      <c r="A271" s="171"/>
      <c r="B271" s="171"/>
      <c r="C271" s="171"/>
      <c r="D271" s="6" t="s">
        <v>8</v>
      </c>
      <c r="E271" s="7">
        <v>55</v>
      </c>
      <c r="F271" s="171"/>
      <c r="G271" s="181"/>
      <c r="H271" s="171"/>
      <c r="I271" s="175"/>
      <c r="J271" s="168"/>
      <c r="K271" s="6">
        <v>2019</v>
      </c>
      <c r="L271" s="17">
        <v>0.18</v>
      </c>
      <c r="M271" s="17">
        <v>0</v>
      </c>
      <c r="N271" s="17">
        <f t="shared" si="8"/>
        <v>0.18</v>
      </c>
    </row>
    <row r="272" spans="1:14" ht="17.45" customHeight="1" x14ac:dyDescent="0.2">
      <c r="A272" s="171" t="s">
        <v>157</v>
      </c>
      <c r="B272" s="171" t="s">
        <v>158</v>
      </c>
      <c r="C272" s="171" t="s">
        <v>354</v>
      </c>
      <c r="D272" s="6" t="s">
        <v>9</v>
      </c>
      <c r="E272" s="7"/>
      <c r="F272" s="171" t="s">
        <v>8</v>
      </c>
      <c r="G272" s="169">
        <v>500</v>
      </c>
      <c r="H272" s="171" t="s">
        <v>725</v>
      </c>
      <c r="I272" s="179"/>
      <c r="J272" s="171" t="s">
        <v>729</v>
      </c>
      <c r="K272" s="6">
        <v>2018</v>
      </c>
      <c r="L272" s="17">
        <v>50</v>
      </c>
      <c r="M272" s="17">
        <v>14</v>
      </c>
      <c r="N272" s="17">
        <f t="shared" si="8"/>
        <v>36</v>
      </c>
    </row>
    <row r="273" spans="1:14" ht="17.45" customHeight="1" x14ac:dyDescent="0.2">
      <c r="A273" s="171"/>
      <c r="B273" s="171"/>
      <c r="C273" s="171"/>
      <c r="D273" s="6" t="s">
        <v>8</v>
      </c>
      <c r="E273" s="7">
        <v>200</v>
      </c>
      <c r="F273" s="171"/>
      <c r="G273" s="169"/>
      <c r="H273" s="171"/>
      <c r="I273" s="179"/>
      <c r="J273" s="168"/>
      <c r="K273" s="6">
        <v>2019</v>
      </c>
      <c r="L273" s="17">
        <v>125</v>
      </c>
      <c r="M273" s="17">
        <v>11.5</v>
      </c>
      <c r="N273" s="17">
        <f t="shared" si="8"/>
        <v>113.5</v>
      </c>
    </row>
    <row r="274" spans="1:14" ht="30" customHeight="1" x14ac:dyDescent="0.2">
      <c r="A274" s="178" t="s">
        <v>160</v>
      </c>
      <c r="B274" s="171" t="s">
        <v>161</v>
      </c>
      <c r="C274" s="173" t="s">
        <v>548</v>
      </c>
      <c r="D274" s="10" t="s">
        <v>9</v>
      </c>
      <c r="E274" s="13"/>
      <c r="F274" s="168" t="s">
        <v>8</v>
      </c>
      <c r="G274" s="169">
        <v>0</v>
      </c>
      <c r="H274" s="168" t="s">
        <v>162</v>
      </c>
      <c r="I274" s="171" t="s">
        <v>163</v>
      </c>
      <c r="J274" s="168" t="s">
        <v>151</v>
      </c>
      <c r="K274" s="6">
        <v>2018</v>
      </c>
      <c r="L274" s="38">
        <v>6.2</v>
      </c>
      <c r="M274" s="96">
        <v>6.2</v>
      </c>
      <c r="N274" s="17">
        <f t="shared" si="8"/>
        <v>0</v>
      </c>
    </row>
    <row r="275" spans="1:14" ht="30" customHeight="1" x14ac:dyDescent="0.2">
      <c r="A275" s="178"/>
      <c r="B275" s="175"/>
      <c r="C275" s="182"/>
      <c r="D275" s="10" t="s">
        <v>8</v>
      </c>
      <c r="E275" s="13">
        <v>1</v>
      </c>
      <c r="F275" s="168"/>
      <c r="G275" s="169"/>
      <c r="H275" s="172"/>
      <c r="I275" s="182"/>
      <c r="J275" s="172"/>
      <c r="K275" s="6">
        <v>2019</v>
      </c>
      <c r="L275" s="17">
        <v>0</v>
      </c>
      <c r="M275" s="17">
        <v>0</v>
      </c>
      <c r="N275" s="17">
        <f t="shared" si="8"/>
        <v>0</v>
      </c>
    </row>
    <row r="276" spans="1:14" ht="30" customHeight="1" x14ac:dyDescent="0.2">
      <c r="A276" s="178"/>
      <c r="B276" s="171" t="s">
        <v>357</v>
      </c>
      <c r="C276" s="171" t="s">
        <v>549</v>
      </c>
      <c r="D276" s="10" t="s">
        <v>9</v>
      </c>
      <c r="E276" s="13"/>
      <c r="F276" s="168" t="s">
        <v>8</v>
      </c>
      <c r="G276" s="169">
        <v>1</v>
      </c>
      <c r="H276" s="177" t="s">
        <v>162</v>
      </c>
      <c r="I276" s="180"/>
      <c r="J276" s="178" t="s">
        <v>356</v>
      </c>
      <c r="K276" s="6">
        <v>2018</v>
      </c>
      <c r="L276" s="17">
        <v>0</v>
      </c>
      <c r="M276" s="17">
        <v>0</v>
      </c>
      <c r="N276" s="17">
        <f t="shared" si="8"/>
        <v>0</v>
      </c>
    </row>
    <row r="277" spans="1:14" ht="30" customHeight="1" x14ac:dyDescent="0.2">
      <c r="A277" s="178"/>
      <c r="B277" s="171"/>
      <c r="C277" s="171"/>
      <c r="D277" s="10" t="s">
        <v>8</v>
      </c>
      <c r="E277" s="13"/>
      <c r="F277" s="168"/>
      <c r="G277" s="169"/>
      <c r="H277" s="177"/>
      <c r="I277" s="180"/>
      <c r="J277" s="178"/>
      <c r="K277" s="6">
        <v>2019</v>
      </c>
      <c r="L277" s="17">
        <v>13.97</v>
      </c>
      <c r="M277" s="17">
        <v>13.97</v>
      </c>
      <c r="N277" s="17">
        <f t="shared" si="8"/>
        <v>0</v>
      </c>
    </row>
    <row r="278" spans="1:14" ht="35.1" customHeight="1" x14ac:dyDescent="0.2">
      <c r="A278" s="171" t="s">
        <v>164</v>
      </c>
      <c r="B278" s="171" t="s">
        <v>165</v>
      </c>
      <c r="C278" s="171" t="s">
        <v>550</v>
      </c>
      <c r="D278" s="6" t="s">
        <v>9</v>
      </c>
      <c r="E278" s="7"/>
      <c r="F278" s="168" t="s">
        <v>8</v>
      </c>
      <c r="G278" s="169">
        <v>22</v>
      </c>
      <c r="H278" s="168" t="s">
        <v>155</v>
      </c>
      <c r="I278" s="171" t="s">
        <v>146</v>
      </c>
      <c r="J278" s="168" t="s">
        <v>159</v>
      </c>
      <c r="K278" s="6">
        <v>2018</v>
      </c>
      <c r="L278" s="17">
        <v>10.4</v>
      </c>
      <c r="M278" s="17">
        <v>7.76</v>
      </c>
      <c r="N278" s="17">
        <f>L278-M278</f>
        <v>2.6400000000000006</v>
      </c>
    </row>
    <row r="279" spans="1:14" ht="35.1" customHeight="1" x14ac:dyDescent="0.2">
      <c r="A279" s="171"/>
      <c r="B279" s="171"/>
      <c r="C279" s="171"/>
      <c r="D279" s="6" t="s">
        <v>8</v>
      </c>
      <c r="E279" s="7">
        <v>22</v>
      </c>
      <c r="F279" s="168"/>
      <c r="G279" s="169"/>
      <c r="H279" s="168"/>
      <c r="I279" s="171"/>
      <c r="J279" s="168"/>
      <c r="K279" s="6">
        <v>2019</v>
      </c>
      <c r="L279" s="17">
        <v>10.7</v>
      </c>
      <c r="M279" s="17">
        <v>5</v>
      </c>
      <c r="N279" s="17">
        <f>L279-M279</f>
        <v>5.6999999999999993</v>
      </c>
    </row>
    <row r="280" spans="1:14" ht="74.25" customHeight="1" x14ac:dyDescent="0.2">
      <c r="A280" s="39" t="s">
        <v>28</v>
      </c>
      <c r="B280" s="8"/>
      <c r="C280" s="8"/>
      <c r="D280" s="168"/>
      <c r="E280" s="168"/>
      <c r="F280" s="168"/>
      <c r="G280" s="168"/>
      <c r="H280" s="8"/>
      <c r="I280" s="8"/>
      <c r="J280" s="8"/>
      <c r="K280" s="6"/>
      <c r="L280" s="7"/>
      <c r="M280" s="7"/>
      <c r="N280" s="7"/>
    </row>
    <row r="281" spans="1:14" x14ac:dyDescent="0.2">
      <c r="A281" s="33" t="s">
        <v>553</v>
      </c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5"/>
    </row>
    <row r="282" spans="1:14" s="82" customFormat="1" ht="39.950000000000003" customHeight="1" x14ac:dyDescent="0.2">
      <c r="A282" s="199" t="s">
        <v>376</v>
      </c>
      <c r="B282" s="223" t="s">
        <v>340</v>
      </c>
      <c r="C282" s="199" t="s">
        <v>377</v>
      </c>
      <c r="D282" s="68" t="s">
        <v>9</v>
      </c>
      <c r="E282" s="97" t="s">
        <v>730</v>
      </c>
      <c r="F282" s="204" t="s">
        <v>8</v>
      </c>
      <c r="G282" s="223" t="s">
        <v>732</v>
      </c>
      <c r="H282" s="204" t="s">
        <v>186</v>
      </c>
      <c r="I282" s="227"/>
      <c r="J282" s="223" t="s">
        <v>733</v>
      </c>
      <c r="K282" s="47">
        <v>2018</v>
      </c>
      <c r="L282" s="98">
        <f>9315.46161/1000</f>
        <v>9.3154616099999998</v>
      </c>
      <c r="M282" s="98">
        <f t="shared" ref="M282:M287" si="9">L282</f>
        <v>9.3154616099999998</v>
      </c>
      <c r="N282" s="95">
        <f t="shared" ref="N282:N289" si="10">L282-M282</f>
        <v>0</v>
      </c>
    </row>
    <row r="283" spans="1:14" s="82" customFormat="1" ht="39.950000000000003" customHeight="1" x14ac:dyDescent="0.2">
      <c r="A283" s="199"/>
      <c r="B283" s="223"/>
      <c r="C283" s="199"/>
      <c r="D283" s="68" t="s">
        <v>8</v>
      </c>
      <c r="E283" s="97" t="s">
        <v>731</v>
      </c>
      <c r="F283" s="204"/>
      <c r="G283" s="223"/>
      <c r="H283" s="204"/>
      <c r="I283" s="227"/>
      <c r="J283" s="223"/>
      <c r="K283" s="47">
        <v>2019</v>
      </c>
      <c r="L283" s="98">
        <f>495.93/1000</f>
        <v>0.49592999999999998</v>
      </c>
      <c r="M283" s="98">
        <f t="shared" si="9"/>
        <v>0.49592999999999998</v>
      </c>
      <c r="N283" s="95">
        <f t="shared" si="10"/>
        <v>0</v>
      </c>
    </row>
    <row r="284" spans="1:14" s="82" customFormat="1" ht="30" customHeight="1" x14ac:dyDescent="0.2">
      <c r="A284" s="199" t="s">
        <v>341</v>
      </c>
      <c r="B284" s="223" t="s">
        <v>342</v>
      </c>
      <c r="C284" s="199" t="s">
        <v>200</v>
      </c>
      <c r="D284" s="68" t="s">
        <v>9</v>
      </c>
      <c r="E284" s="97" t="s">
        <v>735</v>
      </c>
      <c r="F284" s="204" t="s">
        <v>8</v>
      </c>
      <c r="G284" s="223" t="s">
        <v>734</v>
      </c>
      <c r="H284" s="204" t="s">
        <v>186</v>
      </c>
      <c r="I284" s="227"/>
      <c r="J284" s="223" t="s">
        <v>733</v>
      </c>
      <c r="K284" s="6">
        <v>2018</v>
      </c>
      <c r="L284" s="17">
        <f>413079.29/1000</f>
        <v>413.07928999999996</v>
      </c>
      <c r="M284" s="59">
        <f t="shared" si="9"/>
        <v>413.07928999999996</v>
      </c>
      <c r="N284" s="17">
        <f t="shared" si="10"/>
        <v>0</v>
      </c>
    </row>
    <row r="285" spans="1:14" s="82" customFormat="1" ht="30" customHeight="1" x14ac:dyDescent="0.2">
      <c r="A285" s="199"/>
      <c r="B285" s="223"/>
      <c r="C285" s="199"/>
      <c r="D285" s="68" t="s">
        <v>8</v>
      </c>
      <c r="E285" s="97" t="s">
        <v>736</v>
      </c>
      <c r="F285" s="204"/>
      <c r="G285" s="223"/>
      <c r="H285" s="204"/>
      <c r="I285" s="227"/>
      <c r="J285" s="223"/>
      <c r="K285" s="6">
        <v>2019</v>
      </c>
      <c r="L285" s="17">
        <f>497262.07/1000</f>
        <v>497.26206999999999</v>
      </c>
      <c r="M285" s="59">
        <f>L285</f>
        <v>497.26206999999999</v>
      </c>
      <c r="N285" s="17">
        <f t="shared" si="10"/>
        <v>0</v>
      </c>
    </row>
    <row r="286" spans="1:14" s="82" customFormat="1" ht="30" customHeight="1" x14ac:dyDescent="0.2">
      <c r="A286" s="171" t="s">
        <v>343</v>
      </c>
      <c r="B286" s="178" t="s">
        <v>201</v>
      </c>
      <c r="C286" s="171" t="s">
        <v>737</v>
      </c>
      <c r="D286" s="41" t="s">
        <v>9</v>
      </c>
      <c r="E286" s="99" t="s">
        <v>738</v>
      </c>
      <c r="F286" s="177" t="s">
        <v>8</v>
      </c>
      <c r="G286" s="178" t="s">
        <v>740</v>
      </c>
      <c r="H286" s="177" t="s">
        <v>186</v>
      </c>
      <c r="I286" s="228"/>
      <c r="J286" s="178" t="s">
        <v>741</v>
      </c>
      <c r="K286" s="6">
        <v>2018</v>
      </c>
      <c r="L286" s="17">
        <f>1253696.68891/1000</f>
        <v>1253.6966889099999</v>
      </c>
      <c r="M286" s="59">
        <f t="shared" si="9"/>
        <v>1253.6966889099999</v>
      </c>
      <c r="N286" s="17">
        <f t="shared" si="10"/>
        <v>0</v>
      </c>
    </row>
    <row r="287" spans="1:14" s="82" customFormat="1" ht="30" customHeight="1" x14ac:dyDescent="0.2">
      <c r="A287" s="171"/>
      <c r="B287" s="178"/>
      <c r="C287" s="171"/>
      <c r="D287" s="41" t="s">
        <v>8</v>
      </c>
      <c r="E287" s="99" t="s">
        <v>739</v>
      </c>
      <c r="F287" s="177"/>
      <c r="G287" s="178"/>
      <c r="H287" s="177"/>
      <c r="I287" s="228"/>
      <c r="J287" s="178"/>
      <c r="K287" s="6">
        <v>2019</v>
      </c>
      <c r="L287" s="17">
        <f>217720.24238/1000</f>
        <v>217.72024238</v>
      </c>
      <c r="M287" s="17">
        <f t="shared" si="9"/>
        <v>217.72024238</v>
      </c>
      <c r="N287" s="17">
        <f t="shared" si="10"/>
        <v>0</v>
      </c>
    </row>
    <row r="288" spans="1:14" s="82" customFormat="1" ht="18.75" customHeight="1" x14ac:dyDescent="0.2">
      <c r="A288" s="100" t="s">
        <v>554</v>
      </c>
      <c r="B288" s="101"/>
      <c r="C288" s="101"/>
      <c r="D288" s="101"/>
      <c r="E288" s="101"/>
      <c r="F288" s="101"/>
      <c r="G288" s="101"/>
      <c r="H288" s="101"/>
      <c r="I288" s="101"/>
      <c r="J288" s="101"/>
      <c r="K288" s="83"/>
      <c r="L288" s="84"/>
      <c r="M288" s="84"/>
      <c r="N288" s="84"/>
    </row>
    <row r="289" spans="1:14" s="82" customFormat="1" ht="30" customHeight="1" x14ac:dyDescent="0.2">
      <c r="A289" s="222" t="s">
        <v>344</v>
      </c>
      <c r="B289" s="223" t="s">
        <v>202</v>
      </c>
      <c r="C289" s="199" t="s">
        <v>203</v>
      </c>
      <c r="D289" s="41" t="s">
        <v>9</v>
      </c>
      <c r="E289" s="40"/>
      <c r="F289" s="177" t="s">
        <v>8</v>
      </c>
      <c r="G289" s="178" t="s">
        <v>743</v>
      </c>
      <c r="H289" s="177" t="s">
        <v>186</v>
      </c>
      <c r="I289" s="220"/>
      <c r="J289" s="223" t="s">
        <v>733</v>
      </c>
      <c r="K289" s="6">
        <v>2018</v>
      </c>
      <c r="L289" s="17">
        <f>34843.2/1000</f>
        <v>34.843199999999996</v>
      </c>
      <c r="M289" s="17">
        <f>L289</f>
        <v>34.843199999999996</v>
      </c>
      <c r="N289" s="17">
        <f t="shared" si="10"/>
        <v>0</v>
      </c>
    </row>
    <row r="290" spans="1:14" s="82" customFormat="1" ht="30" customHeight="1" x14ac:dyDescent="0.2">
      <c r="A290" s="222"/>
      <c r="B290" s="223"/>
      <c r="C290" s="199"/>
      <c r="D290" s="41" t="s">
        <v>8</v>
      </c>
      <c r="E290" s="99" t="s">
        <v>742</v>
      </c>
      <c r="F290" s="177"/>
      <c r="G290" s="178"/>
      <c r="H290" s="177"/>
      <c r="I290" s="221"/>
      <c r="J290" s="223"/>
      <c r="K290" s="6">
        <v>2019</v>
      </c>
      <c r="L290" s="17">
        <f>17421.6/1000</f>
        <v>17.421599999999998</v>
      </c>
      <c r="M290" s="17">
        <f>L290</f>
        <v>17.421599999999998</v>
      </c>
      <c r="N290" s="17">
        <f>L290-M290</f>
        <v>0</v>
      </c>
    </row>
    <row r="291" spans="1:14" s="82" customFormat="1" ht="30" customHeight="1" x14ac:dyDescent="0.2">
      <c r="A291" s="222" t="s">
        <v>345</v>
      </c>
      <c r="B291" s="223" t="s">
        <v>346</v>
      </c>
      <c r="C291" s="199" t="s">
        <v>347</v>
      </c>
      <c r="D291" s="41" t="s">
        <v>9</v>
      </c>
      <c r="E291" s="40">
        <v>30</v>
      </c>
      <c r="F291" s="177" t="s">
        <v>8</v>
      </c>
      <c r="G291" s="177">
        <v>10</v>
      </c>
      <c r="H291" s="177" t="s">
        <v>186</v>
      </c>
      <c r="I291" s="221"/>
      <c r="J291" s="178" t="s">
        <v>741</v>
      </c>
      <c r="K291" s="6">
        <v>2018</v>
      </c>
      <c r="L291" s="17">
        <f>1250/1000</f>
        <v>1.25</v>
      </c>
      <c r="M291" s="17">
        <f>1250/1000</f>
        <v>1.25</v>
      </c>
      <c r="N291" s="95">
        <f>L291-M291</f>
        <v>0</v>
      </c>
    </row>
    <row r="292" spans="1:14" s="82" customFormat="1" ht="30" customHeight="1" x14ac:dyDescent="0.2">
      <c r="A292" s="222"/>
      <c r="B292" s="223"/>
      <c r="C292" s="199"/>
      <c r="D292" s="41" t="s">
        <v>8</v>
      </c>
      <c r="E292" s="40">
        <v>10</v>
      </c>
      <c r="F292" s="177"/>
      <c r="G292" s="177"/>
      <c r="H292" s="177"/>
      <c r="I292" s="221"/>
      <c r="J292" s="178"/>
      <c r="K292" s="6">
        <v>2019</v>
      </c>
      <c r="L292" s="17">
        <f>1250/1000</f>
        <v>1.25</v>
      </c>
      <c r="M292" s="17">
        <f>625/1000</f>
        <v>0.625</v>
      </c>
      <c r="N292" s="95">
        <f>L292-M292</f>
        <v>0.625</v>
      </c>
    </row>
    <row r="293" spans="1:14" ht="53.25" customHeight="1" x14ac:dyDescent="0.2">
      <c r="A293" s="171" t="s">
        <v>29</v>
      </c>
      <c r="B293" s="170"/>
      <c r="C293" s="170"/>
      <c r="D293" s="168"/>
      <c r="E293" s="168"/>
      <c r="F293" s="168"/>
      <c r="G293" s="168"/>
      <c r="H293" s="170"/>
      <c r="I293" s="170"/>
      <c r="J293" s="170"/>
      <c r="K293" s="6"/>
      <c r="L293" s="17"/>
      <c r="M293" s="17"/>
      <c r="N293" s="17"/>
    </row>
    <row r="294" spans="1:14" ht="123.75" customHeight="1" x14ac:dyDescent="0.2">
      <c r="A294" s="171"/>
      <c r="B294" s="170"/>
      <c r="C294" s="170"/>
      <c r="D294" s="168"/>
      <c r="E294" s="168"/>
      <c r="F294" s="168"/>
      <c r="G294" s="168"/>
      <c r="H294" s="170"/>
      <c r="I294" s="170"/>
      <c r="J294" s="170"/>
      <c r="K294" s="6"/>
      <c r="L294" s="17"/>
      <c r="M294" s="17"/>
      <c r="N294" s="17"/>
    </row>
    <row r="295" spans="1:14" ht="50.1" customHeight="1" x14ac:dyDescent="0.2">
      <c r="A295" s="171" t="s">
        <v>30</v>
      </c>
      <c r="B295" s="170"/>
      <c r="C295" s="170"/>
      <c r="D295" s="168"/>
      <c r="E295" s="168"/>
      <c r="F295" s="168"/>
      <c r="G295" s="168"/>
      <c r="H295" s="170"/>
      <c r="I295" s="170"/>
      <c r="J295" s="170"/>
      <c r="K295" s="6"/>
      <c r="L295" s="17"/>
      <c r="M295" s="17"/>
      <c r="N295" s="17"/>
    </row>
    <row r="296" spans="1:14" ht="50.1" customHeight="1" x14ac:dyDescent="0.2">
      <c r="A296" s="171"/>
      <c r="B296" s="170"/>
      <c r="C296" s="170"/>
      <c r="D296" s="168"/>
      <c r="E296" s="168"/>
      <c r="F296" s="168"/>
      <c r="G296" s="168"/>
      <c r="H296" s="170"/>
      <c r="I296" s="170"/>
      <c r="J296" s="170"/>
      <c r="K296" s="6"/>
      <c r="L296" s="17"/>
      <c r="M296" s="17"/>
      <c r="N296" s="17"/>
    </row>
    <row r="297" spans="1:14" x14ac:dyDescent="0.2">
      <c r="A297" s="33" t="s">
        <v>555</v>
      </c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5"/>
    </row>
    <row r="298" spans="1:14" s="1" customFormat="1" ht="39.950000000000003" customHeight="1" x14ac:dyDescent="0.2">
      <c r="A298" s="171" t="s">
        <v>31</v>
      </c>
      <c r="B298" s="170"/>
      <c r="C298" s="170"/>
      <c r="D298" s="168"/>
      <c r="E298" s="168"/>
      <c r="F298" s="168"/>
      <c r="G298" s="168"/>
      <c r="H298" s="170"/>
      <c r="I298" s="170"/>
      <c r="J298" s="170"/>
      <c r="K298" s="6">
        <v>2018</v>
      </c>
      <c r="L298" s="7"/>
      <c r="M298" s="7"/>
      <c r="N298" s="7"/>
    </row>
    <row r="299" spans="1:14" s="1" customFormat="1" ht="39.950000000000003" customHeight="1" x14ac:dyDescent="0.2">
      <c r="A299" s="171"/>
      <c r="B299" s="170"/>
      <c r="C299" s="170"/>
      <c r="D299" s="168"/>
      <c r="E299" s="168"/>
      <c r="F299" s="168"/>
      <c r="G299" s="168"/>
      <c r="H299" s="170"/>
      <c r="I299" s="170"/>
      <c r="J299" s="170"/>
      <c r="K299" s="6">
        <v>2019</v>
      </c>
      <c r="L299" s="7"/>
      <c r="M299" s="7"/>
      <c r="N299" s="7"/>
    </row>
    <row r="300" spans="1:14" s="1" customFormat="1" ht="21" customHeight="1" x14ac:dyDescent="0.2">
      <c r="A300" s="171" t="s">
        <v>32</v>
      </c>
      <c r="B300" s="170"/>
      <c r="C300" s="170"/>
      <c r="D300" s="168"/>
      <c r="E300" s="168"/>
      <c r="F300" s="168"/>
      <c r="G300" s="168"/>
      <c r="H300" s="170"/>
      <c r="I300" s="170"/>
      <c r="J300" s="170"/>
      <c r="K300" s="6">
        <v>2018</v>
      </c>
      <c r="L300" s="7"/>
      <c r="M300" s="7"/>
      <c r="N300" s="7"/>
    </row>
    <row r="301" spans="1:14" s="1" customFormat="1" ht="21" customHeight="1" x14ac:dyDescent="0.2">
      <c r="A301" s="171"/>
      <c r="B301" s="170"/>
      <c r="C301" s="170"/>
      <c r="D301" s="168"/>
      <c r="E301" s="168"/>
      <c r="F301" s="168"/>
      <c r="G301" s="168"/>
      <c r="H301" s="170"/>
      <c r="I301" s="170"/>
      <c r="J301" s="170"/>
      <c r="K301" s="6">
        <v>2019</v>
      </c>
      <c r="L301" s="7"/>
      <c r="M301" s="7"/>
      <c r="N301" s="7"/>
    </row>
    <row r="302" spans="1:14" s="1" customFormat="1" ht="24.95" customHeight="1" x14ac:dyDescent="0.2">
      <c r="A302" s="171" t="s">
        <v>33</v>
      </c>
      <c r="B302" s="170"/>
      <c r="C302" s="170"/>
      <c r="D302" s="168"/>
      <c r="E302" s="168"/>
      <c r="F302" s="168"/>
      <c r="G302" s="168"/>
      <c r="H302" s="170"/>
      <c r="I302" s="170"/>
      <c r="J302" s="170"/>
      <c r="K302" s="6">
        <v>2018</v>
      </c>
      <c r="L302" s="7"/>
      <c r="M302" s="7"/>
      <c r="N302" s="7"/>
    </row>
    <row r="303" spans="1:14" s="1" customFormat="1" ht="24.95" customHeight="1" x14ac:dyDescent="0.2">
      <c r="A303" s="171"/>
      <c r="B303" s="170"/>
      <c r="C303" s="170"/>
      <c r="D303" s="168"/>
      <c r="E303" s="168"/>
      <c r="F303" s="168"/>
      <c r="G303" s="168"/>
      <c r="H303" s="170"/>
      <c r="I303" s="170"/>
      <c r="J303" s="170"/>
      <c r="K303" s="6">
        <v>2019</v>
      </c>
      <c r="L303" s="7"/>
      <c r="M303" s="7"/>
      <c r="N303" s="7"/>
    </row>
    <row r="304" spans="1:14" s="1" customFormat="1" ht="60" customHeight="1" x14ac:dyDescent="0.2">
      <c r="A304" s="171" t="s">
        <v>34</v>
      </c>
      <c r="B304" s="170"/>
      <c r="C304" s="170"/>
      <c r="D304" s="168"/>
      <c r="E304" s="168"/>
      <c r="F304" s="168"/>
      <c r="G304" s="168"/>
      <c r="H304" s="170"/>
      <c r="I304" s="170"/>
      <c r="J304" s="170"/>
      <c r="K304" s="6">
        <v>2018</v>
      </c>
      <c r="L304" s="7"/>
      <c r="M304" s="7"/>
      <c r="N304" s="7"/>
    </row>
    <row r="305" spans="1:14" s="1" customFormat="1" ht="60" customHeight="1" x14ac:dyDescent="0.2">
      <c r="A305" s="171"/>
      <c r="B305" s="170"/>
      <c r="C305" s="170"/>
      <c r="D305" s="168"/>
      <c r="E305" s="168"/>
      <c r="F305" s="168"/>
      <c r="G305" s="168"/>
      <c r="H305" s="170"/>
      <c r="I305" s="170"/>
      <c r="J305" s="170"/>
      <c r="K305" s="6">
        <v>2019</v>
      </c>
      <c r="L305" s="7"/>
      <c r="M305" s="7"/>
      <c r="N305" s="7"/>
    </row>
    <row r="306" spans="1:14" s="1" customFormat="1" ht="45" customHeight="1" x14ac:dyDescent="0.2">
      <c r="A306" s="171" t="s">
        <v>35</v>
      </c>
      <c r="B306" s="170"/>
      <c r="C306" s="170"/>
      <c r="D306" s="168"/>
      <c r="E306" s="168"/>
      <c r="F306" s="168"/>
      <c r="G306" s="168"/>
      <c r="H306" s="170"/>
      <c r="I306" s="170"/>
      <c r="J306" s="170"/>
      <c r="K306" s="6">
        <v>2018</v>
      </c>
      <c r="L306" s="7"/>
      <c r="M306" s="7"/>
      <c r="N306" s="7"/>
    </row>
    <row r="307" spans="1:14" s="1" customFormat="1" ht="45" customHeight="1" x14ac:dyDescent="0.2">
      <c r="A307" s="171"/>
      <c r="B307" s="170"/>
      <c r="C307" s="170"/>
      <c r="D307" s="168"/>
      <c r="E307" s="168"/>
      <c r="F307" s="168"/>
      <c r="G307" s="168"/>
      <c r="H307" s="170"/>
      <c r="I307" s="170"/>
      <c r="J307" s="170"/>
      <c r="K307" s="6">
        <v>2019</v>
      </c>
      <c r="L307" s="7"/>
      <c r="M307" s="7"/>
      <c r="N307" s="7"/>
    </row>
    <row r="308" spans="1:14" s="1" customFormat="1" ht="35.1" customHeight="1" x14ac:dyDescent="0.2">
      <c r="A308" s="171" t="s">
        <v>36</v>
      </c>
      <c r="B308" s="170"/>
      <c r="C308" s="170"/>
      <c r="D308" s="168"/>
      <c r="E308" s="168"/>
      <c r="F308" s="168"/>
      <c r="G308" s="168"/>
      <c r="H308" s="170"/>
      <c r="I308" s="170"/>
      <c r="J308" s="170"/>
      <c r="K308" s="6">
        <v>2018</v>
      </c>
      <c r="L308" s="7"/>
      <c r="M308" s="7"/>
      <c r="N308" s="7"/>
    </row>
    <row r="309" spans="1:14" s="1" customFormat="1" ht="35.1" customHeight="1" x14ac:dyDescent="0.2">
      <c r="A309" s="171"/>
      <c r="B309" s="170"/>
      <c r="C309" s="170"/>
      <c r="D309" s="168"/>
      <c r="E309" s="168"/>
      <c r="F309" s="168"/>
      <c r="G309" s="168"/>
      <c r="H309" s="170"/>
      <c r="I309" s="170"/>
      <c r="J309" s="170"/>
      <c r="K309" s="6">
        <v>2019</v>
      </c>
      <c r="L309" s="7"/>
      <c r="M309" s="7"/>
      <c r="N309" s="7"/>
    </row>
    <row r="310" spans="1:14" s="1" customFormat="1" ht="35.1" customHeight="1" x14ac:dyDescent="0.2">
      <c r="A310" s="171" t="s">
        <v>37</v>
      </c>
      <c r="B310" s="170"/>
      <c r="C310" s="170"/>
      <c r="D310" s="168"/>
      <c r="E310" s="168"/>
      <c r="F310" s="168"/>
      <c r="G310" s="168"/>
      <c r="H310" s="170"/>
      <c r="I310" s="170"/>
      <c r="J310" s="170"/>
      <c r="K310" s="6">
        <v>2018</v>
      </c>
      <c r="L310" s="7"/>
      <c r="M310" s="7"/>
      <c r="N310" s="7"/>
    </row>
    <row r="311" spans="1:14" s="1" customFormat="1" ht="35.1" customHeight="1" x14ac:dyDescent="0.2">
      <c r="A311" s="171"/>
      <c r="B311" s="170"/>
      <c r="C311" s="170"/>
      <c r="D311" s="168"/>
      <c r="E311" s="168"/>
      <c r="F311" s="168"/>
      <c r="G311" s="168"/>
      <c r="H311" s="170"/>
      <c r="I311" s="170"/>
      <c r="J311" s="170"/>
      <c r="K311" s="6">
        <v>2019</v>
      </c>
      <c r="L311" s="7"/>
      <c r="M311" s="7"/>
      <c r="N311" s="7"/>
    </row>
    <row r="312" spans="1:14" s="1" customFormat="1" ht="35.1" customHeight="1" x14ac:dyDescent="0.2">
      <c r="A312" s="171" t="s">
        <v>31</v>
      </c>
      <c r="B312" s="171" t="s">
        <v>166</v>
      </c>
      <c r="C312" s="171" t="s">
        <v>167</v>
      </c>
      <c r="D312" s="6" t="s">
        <v>9</v>
      </c>
      <c r="E312" s="7"/>
      <c r="F312" s="168" t="s">
        <v>8</v>
      </c>
      <c r="G312" s="169">
        <v>5</v>
      </c>
      <c r="H312" s="171" t="s">
        <v>204</v>
      </c>
      <c r="I312" s="171" t="s">
        <v>205</v>
      </c>
      <c r="J312" s="171" t="s">
        <v>744</v>
      </c>
      <c r="K312" s="6">
        <v>2018</v>
      </c>
      <c r="L312" s="16">
        <v>45</v>
      </c>
      <c r="M312" s="16">
        <v>10</v>
      </c>
      <c r="N312" s="16">
        <f>+L312-M312</f>
        <v>35</v>
      </c>
    </row>
    <row r="313" spans="1:14" s="1" customFormat="1" ht="35.1" customHeight="1" x14ac:dyDescent="0.2">
      <c r="A313" s="171"/>
      <c r="B313" s="175"/>
      <c r="C313" s="171"/>
      <c r="D313" s="6" t="s">
        <v>8</v>
      </c>
      <c r="E313" s="7">
        <v>5</v>
      </c>
      <c r="F313" s="168"/>
      <c r="G313" s="169"/>
      <c r="H313" s="171"/>
      <c r="I313" s="171"/>
      <c r="J313" s="171"/>
      <c r="K313" s="6">
        <v>2019</v>
      </c>
      <c r="L313" s="18">
        <v>45</v>
      </c>
      <c r="M313" s="18">
        <v>15</v>
      </c>
      <c r="N313" s="18">
        <f>+L313-M313</f>
        <v>30</v>
      </c>
    </row>
    <row r="314" spans="1:14" s="1" customFormat="1" ht="35.1" customHeight="1" x14ac:dyDescent="0.2">
      <c r="A314" s="171"/>
      <c r="B314" s="171" t="s">
        <v>206</v>
      </c>
      <c r="C314" s="171" t="s">
        <v>207</v>
      </c>
      <c r="D314" s="6" t="s">
        <v>9</v>
      </c>
      <c r="E314" s="7"/>
      <c r="F314" s="168" t="s">
        <v>8</v>
      </c>
      <c r="G314" s="169">
        <v>1</v>
      </c>
      <c r="H314" s="171" t="s">
        <v>204</v>
      </c>
      <c r="I314" s="168"/>
      <c r="J314" s="171" t="s">
        <v>168</v>
      </c>
      <c r="K314" s="6">
        <v>2018</v>
      </c>
      <c r="L314" s="18">
        <v>0</v>
      </c>
      <c r="M314" s="18">
        <v>0</v>
      </c>
      <c r="N314" s="18">
        <v>0</v>
      </c>
    </row>
    <row r="315" spans="1:14" s="1" customFormat="1" ht="35.1" customHeight="1" x14ac:dyDescent="0.2">
      <c r="A315" s="171"/>
      <c r="B315" s="175"/>
      <c r="C315" s="171"/>
      <c r="D315" s="6" t="s">
        <v>8</v>
      </c>
      <c r="E315" s="7">
        <v>1</v>
      </c>
      <c r="F315" s="168"/>
      <c r="G315" s="169"/>
      <c r="H315" s="171"/>
      <c r="I315" s="168"/>
      <c r="J315" s="171"/>
      <c r="K315" s="6">
        <v>2019</v>
      </c>
      <c r="L315" s="18">
        <v>0</v>
      </c>
      <c r="M315" s="18">
        <v>0</v>
      </c>
      <c r="N315" s="18">
        <v>0</v>
      </c>
    </row>
    <row r="316" spans="1:14" s="1" customFormat="1" ht="35.1" customHeight="1" x14ac:dyDescent="0.2">
      <c r="A316" s="171"/>
      <c r="B316" s="168" t="s">
        <v>378</v>
      </c>
      <c r="C316" s="171" t="s">
        <v>169</v>
      </c>
      <c r="D316" s="6" t="s">
        <v>9</v>
      </c>
      <c r="E316" s="7"/>
      <c r="F316" s="168" t="s">
        <v>8</v>
      </c>
      <c r="G316" s="169">
        <v>1</v>
      </c>
      <c r="H316" s="171" t="s">
        <v>204</v>
      </c>
      <c r="I316" s="168"/>
      <c r="J316" s="168"/>
      <c r="K316" s="6">
        <v>2018</v>
      </c>
      <c r="L316" s="18">
        <v>2.5</v>
      </c>
      <c r="M316" s="18">
        <v>2.5</v>
      </c>
      <c r="N316" s="18">
        <f>L316-M316</f>
        <v>0</v>
      </c>
    </row>
    <row r="317" spans="1:14" s="1" customFormat="1" ht="35.1" customHeight="1" x14ac:dyDescent="0.2">
      <c r="A317" s="171"/>
      <c r="B317" s="168"/>
      <c r="C317" s="174"/>
      <c r="D317" s="6" t="s">
        <v>8</v>
      </c>
      <c r="E317" s="7"/>
      <c r="F317" s="168"/>
      <c r="G317" s="169"/>
      <c r="H317" s="171"/>
      <c r="I317" s="168"/>
      <c r="J317" s="168"/>
      <c r="K317" s="6">
        <v>2019</v>
      </c>
      <c r="L317" s="18">
        <v>0</v>
      </c>
      <c r="M317" s="18">
        <v>0</v>
      </c>
      <c r="N317" s="18">
        <v>0</v>
      </c>
    </row>
    <row r="318" spans="1:14" s="1" customFormat="1" ht="50.1" customHeight="1" x14ac:dyDescent="0.2">
      <c r="A318" s="171" t="s">
        <v>32</v>
      </c>
      <c r="B318" s="171" t="s">
        <v>379</v>
      </c>
      <c r="C318" s="171" t="s">
        <v>208</v>
      </c>
      <c r="D318" s="6" t="s">
        <v>9</v>
      </c>
      <c r="E318" s="7"/>
      <c r="F318" s="168" t="s">
        <v>8</v>
      </c>
      <c r="G318" s="169">
        <v>3</v>
      </c>
      <c r="H318" s="171" t="s">
        <v>204</v>
      </c>
      <c r="I318" s="170"/>
      <c r="J318" s="171" t="s">
        <v>209</v>
      </c>
      <c r="K318" s="6">
        <v>2018</v>
      </c>
      <c r="L318" s="18">
        <v>0</v>
      </c>
      <c r="M318" s="18">
        <v>0</v>
      </c>
      <c r="N318" s="18">
        <v>0</v>
      </c>
    </row>
    <row r="319" spans="1:14" s="1" customFormat="1" ht="50.1" customHeight="1" x14ac:dyDescent="0.2">
      <c r="A319" s="171"/>
      <c r="B319" s="174"/>
      <c r="C319" s="171"/>
      <c r="D319" s="6" t="s">
        <v>8</v>
      </c>
      <c r="E319" s="7">
        <v>3</v>
      </c>
      <c r="F319" s="168"/>
      <c r="G319" s="169"/>
      <c r="H319" s="172"/>
      <c r="I319" s="170"/>
      <c r="J319" s="172"/>
      <c r="K319" s="6">
        <v>2019</v>
      </c>
      <c r="L319" s="20">
        <v>0</v>
      </c>
      <c r="M319" s="20">
        <v>0</v>
      </c>
      <c r="N319" s="20">
        <v>0</v>
      </c>
    </row>
    <row r="320" spans="1:14" s="1" customFormat="1" ht="18.600000000000001" customHeight="1" x14ac:dyDescent="0.2">
      <c r="A320" s="171"/>
      <c r="B320" s="171" t="s">
        <v>170</v>
      </c>
      <c r="C320" s="171" t="s">
        <v>171</v>
      </c>
      <c r="D320" s="6" t="s">
        <v>9</v>
      </c>
      <c r="E320" s="7"/>
      <c r="F320" s="168" t="s">
        <v>8</v>
      </c>
      <c r="G320" s="169">
        <v>150</v>
      </c>
      <c r="H320" s="171" t="s">
        <v>204</v>
      </c>
      <c r="I320" s="170"/>
      <c r="J320" s="172"/>
      <c r="K320" s="6">
        <v>2018</v>
      </c>
      <c r="L320" s="20">
        <v>10.5</v>
      </c>
      <c r="M320" s="20">
        <v>5</v>
      </c>
      <c r="N320" s="20">
        <f t="shared" ref="N320:N331" si="11">+L320-M320</f>
        <v>5.5</v>
      </c>
    </row>
    <row r="321" spans="1:14" s="1" customFormat="1" ht="18.600000000000001" customHeight="1" x14ac:dyDescent="0.2">
      <c r="A321" s="171"/>
      <c r="B321" s="171"/>
      <c r="C321" s="171"/>
      <c r="D321" s="6" t="s">
        <v>8</v>
      </c>
      <c r="E321" s="7">
        <v>150</v>
      </c>
      <c r="F321" s="168"/>
      <c r="G321" s="169"/>
      <c r="H321" s="172"/>
      <c r="I321" s="170"/>
      <c r="J321" s="172"/>
      <c r="K321" s="6">
        <v>2019</v>
      </c>
      <c r="L321" s="20">
        <v>5.5</v>
      </c>
      <c r="M321" s="20">
        <v>0</v>
      </c>
      <c r="N321" s="20">
        <f t="shared" si="11"/>
        <v>5.5</v>
      </c>
    </row>
    <row r="322" spans="1:14" s="1" customFormat="1" ht="18.600000000000001" customHeight="1" x14ac:dyDescent="0.2">
      <c r="A322" s="171"/>
      <c r="B322" s="171" t="s">
        <v>210</v>
      </c>
      <c r="C322" s="171" t="s">
        <v>211</v>
      </c>
      <c r="D322" s="6" t="s">
        <v>9</v>
      </c>
      <c r="E322" s="7"/>
      <c r="F322" s="168" t="s">
        <v>8</v>
      </c>
      <c r="G322" s="169">
        <v>50</v>
      </c>
      <c r="H322" s="171" t="s">
        <v>204</v>
      </c>
      <c r="I322" s="170"/>
      <c r="J322" s="172"/>
      <c r="K322" s="6">
        <v>2018</v>
      </c>
      <c r="L322" s="20">
        <v>2.5</v>
      </c>
      <c r="M322" s="20">
        <v>2.5</v>
      </c>
      <c r="N322" s="20">
        <f t="shared" si="11"/>
        <v>0</v>
      </c>
    </row>
    <row r="323" spans="1:14" s="1" customFormat="1" ht="18.600000000000001" customHeight="1" x14ac:dyDescent="0.2">
      <c r="A323" s="171"/>
      <c r="B323" s="171"/>
      <c r="C323" s="174"/>
      <c r="D323" s="6" t="s">
        <v>8</v>
      </c>
      <c r="E323" s="7">
        <v>50</v>
      </c>
      <c r="F323" s="168"/>
      <c r="G323" s="169"/>
      <c r="H323" s="172"/>
      <c r="I323" s="170"/>
      <c r="J323" s="172"/>
      <c r="K323" s="6">
        <v>2019</v>
      </c>
      <c r="L323" s="20">
        <v>2.5</v>
      </c>
      <c r="M323" s="20">
        <v>2.5</v>
      </c>
      <c r="N323" s="20">
        <f t="shared" si="11"/>
        <v>0</v>
      </c>
    </row>
    <row r="324" spans="1:14" s="1" customFormat="1" ht="20.100000000000001" customHeight="1" x14ac:dyDescent="0.2">
      <c r="A324" s="171" t="s">
        <v>33</v>
      </c>
      <c r="B324" s="171" t="s">
        <v>172</v>
      </c>
      <c r="C324" s="171" t="s">
        <v>173</v>
      </c>
      <c r="D324" s="6" t="s">
        <v>9</v>
      </c>
      <c r="E324" s="7"/>
      <c r="F324" s="168" t="s">
        <v>8</v>
      </c>
      <c r="G324" s="169">
        <v>150</v>
      </c>
      <c r="H324" s="171" t="s">
        <v>204</v>
      </c>
      <c r="I324" s="170"/>
      <c r="J324" s="168" t="s">
        <v>162</v>
      </c>
      <c r="K324" s="6">
        <v>2018</v>
      </c>
      <c r="L324" s="20">
        <v>1.5</v>
      </c>
      <c r="M324" s="20">
        <v>1.5</v>
      </c>
      <c r="N324" s="20">
        <f t="shared" si="11"/>
        <v>0</v>
      </c>
    </row>
    <row r="325" spans="1:14" s="1" customFormat="1" ht="20.100000000000001" customHeight="1" x14ac:dyDescent="0.2">
      <c r="A325" s="171"/>
      <c r="B325" s="174"/>
      <c r="C325" s="171"/>
      <c r="D325" s="6" t="s">
        <v>8</v>
      </c>
      <c r="E325" s="7">
        <v>100</v>
      </c>
      <c r="F325" s="168"/>
      <c r="G325" s="169"/>
      <c r="H325" s="172"/>
      <c r="I325" s="170"/>
      <c r="J325" s="168"/>
      <c r="K325" s="6">
        <v>2019</v>
      </c>
      <c r="L325" s="20">
        <v>1.5</v>
      </c>
      <c r="M325" s="20">
        <v>1.5</v>
      </c>
      <c r="N325" s="20">
        <f t="shared" si="11"/>
        <v>0</v>
      </c>
    </row>
    <row r="326" spans="1:14" s="42" customFormat="1" ht="20.100000000000001" customHeight="1" x14ac:dyDescent="0.2">
      <c r="A326" s="171"/>
      <c r="B326" s="171" t="s">
        <v>556</v>
      </c>
      <c r="C326" s="171" t="s">
        <v>557</v>
      </c>
      <c r="D326" s="6" t="s">
        <v>9</v>
      </c>
      <c r="E326" s="7"/>
      <c r="F326" s="168" t="s">
        <v>8</v>
      </c>
      <c r="G326" s="169">
        <v>20000</v>
      </c>
      <c r="H326" s="171" t="s">
        <v>181</v>
      </c>
      <c r="I326" s="168"/>
      <c r="J326" s="171" t="s">
        <v>745</v>
      </c>
      <c r="K326" s="6">
        <v>2018</v>
      </c>
      <c r="L326" s="20">
        <v>180</v>
      </c>
      <c r="M326" s="20">
        <v>18.5</v>
      </c>
      <c r="N326" s="20">
        <f t="shared" si="11"/>
        <v>161.5</v>
      </c>
    </row>
    <row r="327" spans="1:14" s="42" customFormat="1" ht="20.100000000000001" customHeight="1" x14ac:dyDescent="0.2">
      <c r="A327" s="171"/>
      <c r="B327" s="174"/>
      <c r="C327" s="171"/>
      <c r="D327" s="6" t="s">
        <v>8</v>
      </c>
      <c r="E327" s="7">
        <v>20000</v>
      </c>
      <c r="F327" s="168"/>
      <c r="G327" s="169"/>
      <c r="H327" s="174"/>
      <c r="I327" s="168"/>
      <c r="J327" s="171"/>
      <c r="K327" s="6">
        <v>2019</v>
      </c>
      <c r="L327" s="20">
        <v>180</v>
      </c>
      <c r="M327" s="20">
        <v>25.5</v>
      </c>
      <c r="N327" s="20">
        <f t="shared" si="11"/>
        <v>154.5</v>
      </c>
    </row>
    <row r="328" spans="1:14" s="1" customFormat="1" ht="60" customHeight="1" x14ac:dyDescent="0.2">
      <c r="A328" s="171" t="s">
        <v>34</v>
      </c>
      <c r="B328" s="171" t="s">
        <v>174</v>
      </c>
      <c r="C328" s="171" t="s">
        <v>175</v>
      </c>
      <c r="D328" s="6" t="s">
        <v>9</v>
      </c>
      <c r="E328" s="7"/>
      <c r="F328" s="168" t="s">
        <v>8</v>
      </c>
      <c r="G328" s="169">
        <v>45</v>
      </c>
      <c r="H328" s="171" t="s">
        <v>181</v>
      </c>
      <c r="I328" s="168"/>
      <c r="J328" s="171" t="s">
        <v>212</v>
      </c>
      <c r="K328" s="6">
        <v>2018</v>
      </c>
      <c r="L328" s="20">
        <v>15</v>
      </c>
      <c r="M328" s="20">
        <v>0</v>
      </c>
      <c r="N328" s="20">
        <f t="shared" si="11"/>
        <v>15</v>
      </c>
    </row>
    <row r="329" spans="1:14" s="1" customFormat="1" ht="60" customHeight="1" x14ac:dyDescent="0.2">
      <c r="A329" s="171"/>
      <c r="B329" s="174"/>
      <c r="C329" s="174"/>
      <c r="D329" s="6" t="s">
        <v>8</v>
      </c>
      <c r="E329" s="7">
        <v>45</v>
      </c>
      <c r="F329" s="168"/>
      <c r="G329" s="169"/>
      <c r="H329" s="174"/>
      <c r="I329" s="168"/>
      <c r="J329" s="174"/>
      <c r="K329" s="6">
        <v>2019</v>
      </c>
      <c r="L329" s="20">
        <v>15</v>
      </c>
      <c r="M329" s="20">
        <v>0</v>
      </c>
      <c r="N329" s="20">
        <f t="shared" si="11"/>
        <v>15</v>
      </c>
    </row>
    <row r="330" spans="1:14" s="42" customFormat="1" ht="35.1" customHeight="1" x14ac:dyDescent="0.2">
      <c r="A330" s="171" t="s">
        <v>35</v>
      </c>
      <c r="B330" s="171" t="s">
        <v>558</v>
      </c>
      <c r="C330" s="171" t="s">
        <v>213</v>
      </c>
      <c r="D330" s="6" t="s">
        <v>9</v>
      </c>
      <c r="E330" s="7"/>
      <c r="F330" s="168" t="s">
        <v>8</v>
      </c>
      <c r="G330" s="169">
        <v>100</v>
      </c>
      <c r="H330" s="171" t="s">
        <v>204</v>
      </c>
      <c r="I330" s="168"/>
      <c r="J330" s="171" t="s">
        <v>746</v>
      </c>
      <c r="K330" s="6">
        <v>2018</v>
      </c>
      <c r="L330" s="19">
        <v>1</v>
      </c>
      <c r="M330" s="19">
        <v>1</v>
      </c>
      <c r="N330" s="19">
        <f t="shared" si="11"/>
        <v>0</v>
      </c>
    </row>
    <row r="331" spans="1:14" s="42" customFormat="1" ht="35.1" customHeight="1" x14ac:dyDescent="0.2">
      <c r="A331" s="171"/>
      <c r="B331" s="172"/>
      <c r="C331" s="172"/>
      <c r="D331" s="6" t="s">
        <v>8</v>
      </c>
      <c r="E331" s="7">
        <v>50</v>
      </c>
      <c r="F331" s="168"/>
      <c r="G331" s="169"/>
      <c r="H331" s="174"/>
      <c r="I331" s="168"/>
      <c r="J331" s="174"/>
      <c r="K331" s="6">
        <v>2019</v>
      </c>
      <c r="L331" s="19">
        <v>1</v>
      </c>
      <c r="M331" s="19">
        <v>1</v>
      </c>
      <c r="N331" s="19">
        <f t="shared" si="11"/>
        <v>0</v>
      </c>
    </row>
    <row r="332" spans="1:14" s="1" customFormat="1" ht="80.099999999999994" customHeight="1" x14ac:dyDescent="0.2">
      <c r="A332" s="171"/>
      <c r="B332" s="171" t="s">
        <v>214</v>
      </c>
      <c r="C332" s="171" t="s">
        <v>215</v>
      </c>
      <c r="D332" s="6" t="s">
        <v>9</v>
      </c>
      <c r="E332" s="7"/>
      <c r="F332" s="168" t="s">
        <v>8</v>
      </c>
      <c r="G332" s="169">
        <v>20</v>
      </c>
      <c r="H332" s="171" t="s">
        <v>181</v>
      </c>
      <c r="I332" s="170"/>
      <c r="J332" s="171" t="s">
        <v>747</v>
      </c>
      <c r="K332" s="6">
        <v>2018</v>
      </c>
      <c r="L332" s="19">
        <v>250.5</v>
      </c>
      <c r="M332" s="19">
        <v>0</v>
      </c>
      <c r="N332" s="19">
        <f>+L332-M332</f>
        <v>250.5</v>
      </c>
    </row>
    <row r="333" spans="1:14" s="1" customFormat="1" ht="80.099999999999994" customHeight="1" x14ac:dyDescent="0.2">
      <c r="A333" s="171"/>
      <c r="B333" s="172"/>
      <c r="C333" s="172"/>
      <c r="D333" s="6" t="s">
        <v>8</v>
      </c>
      <c r="E333" s="7">
        <v>20</v>
      </c>
      <c r="F333" s="168"/>
      <c r="G333" s="169"/>
      <c r="H333" s="174"/>
      <c r="I333" s="170"/>
      <c r="J333" s="174"/>
      <c r="K333" s="6">
        <v>2019</v>
      </c>
      <c r="L333" s="19">
        <v>0.3</v>
      </c>
      <c r="M333" s="19">
        <v>0</v>
      </c>
      <c r="N333" s="19">
        <f>+L333-M333</f>
        <v>0.3</v>
      </c>
    </row>
    <row r="334" spans="1:14" s="1" customFormat="1" ht="45" customHeight="1" x14ac:dyDescent="0.2">
      <c r="A334" s="171" t="s">
        <v>36</v>
      </c>
      <c r="B334" s="171" t="s">
        <v>176</v>
      </c>
      <c r="C334" s="171" t="s">
        <v>177</v>
      </c>
      <c r="D334" s="6" t="s">
        <v>9</v>
      </c>
      <c r="E334" s="7"/>
      <c r="F334" s="168" t="s">
        <v>8</v>
      </c>
      <c r="G334" s="169">
        <v>2</v>
      </c>
      <c r="H334" s="171" t="s">
        <v>181</v>
      </c>
      <c r="I334" s="170"/>
      <c r="J334" s="176" t="s">
        <v>748</v>
      </c>
      <c r="K334" s="6">
        <v>2018</v>
      </c>
      <c r="L334" s="19">
        <v>2.5</v>
      </c>
      <c r="M334" s="19">
        <v>1</v>
      </c>
      <c r="N334" s="19">
        <f>+L334-M334</f>
        <v>1.5</v>
      </c>
    </row>
    <row r="335" spans="1:14" s="1" customFormat="1" ht="45" customHeight="1" x14ac:dyDescent="0.2">
      <c r="A335" s="171"/>
      <c r="B335" s="174"/>
      <c r="C335" s="171"/>
      <c r="D335" s="6" t="s">
        <v>8</v>
      </c>
      <c r="E335" s="7">
        <v>2</v>
      </c>
      <c r="F335" s="168"/>
      <c r="G335" s="169"/>
      <c r="H335" s="174"/>
      <c r="I335" s="170"/>
      <c r="J335" s="176"/>
      <c r="K335" s="6">
        <v>2019</v>
      </c>
      <c r="L335" s="19">
        <v>2.5</v>
      </c>
      <c r="M335" s="19">
        <v>1</v>
      </c>
      <c r="N335" s="19"/>
    </row>
    <row r="336" spans="1:14" s="1" customFormat="1" ht="45" customHeight="1" x14ac:dyDescent="0.2">
      <c r="A336" s="171"/>
      <c r="B336" s="171" t="s">
        <v>178</v>
      </c>
      <c r="C336" s="171" t="s">
        <v>179</v>
      </c>
      <c r="D336" s="6" t="s">
        <v>9</v>
      </c>
      <c r="E336" s="7"/>
      <c r="F336" s="168" t="s">
        <v>8</v>
      </c>
      <c r="G336" s="169">
        <v>1</v>
      </c>
      <c r="H336" s="171" t="s">
        <v>749</v>
      </c>
      <c r="I336" s="170"/>
      <c r="J336" s="170"/>
      <c r="K336" s="6">
        <v>2018</v>
      </c>
      <c r="L336" s="19">
        <v>15</v>
      </c>
      <c r="M336" s="19">
        <v>5</v>
      </c>
      <c r="N336" s="19">
        <f t="shared" ref="N336:N343" si="12">+L336-M336</f>
        <v>10</v>
      </c>
    </row>
    <row r="337" spans="1:14" s="1" customFormat="1" ht="45" customHeight="1" x14ac:dyDescent="0.2">
      <c r="A337" s="171"/>
      <c r="B337" s="174"/>
      <c r="C337" s="171"/>
      <c r="D337" s="6" t="s">
        <v>8</v>
      </c>
      <c r="E337" s="7">
        <v>1</v>
      </c>
      <c r="F337" s="168"/>
      <c r="G337" s="169"/>
      <c r="H337" s="172"/>
      <c r="I337" s="170"/>
      <c r="J337" s="170"/>
      <c r="K337" s="6">
        <v>2019</v>
      </c>
      <c r="L337" s="19">
        <v>15</v>
      </c>
      <c r="M337" s="19">
        <v>5</v>
      </c>
      <c r="N337" s="19">
        <f t="shared" si="12"/>
        <v>10</v>
      </c>
    </row>
    <row r="338" spans="1:14" s="1" customFormat="1" ht="39.950000000000003" customHeight="1" x14ac:dyDescent="0.2">
      <c r="A338" s="171" t="s">
        <v>37</v>
      </c>
      <c r="B338" s="171" t="s">
        <v>216</v>
      </c>
      <c r="C338" s="171" t="s">
        <v>222</v>
      </c>
      <c r="D338" s="6" t="s">
        <v>9</v>
      </c>
      <c r="E338" s="7"/>
      <c r="F338" s="168" t="s">
        <v>8</v>
      </c>
      <c r="G338" s="169">
        <v>5</v>
      </c>
      <c r="H338" s="171" t="s">
        <v>181</v>
      </c>
      <c r="I338" s="170"/>
      <c r="J338" s="171" t="s">
        <v>217</v>
      </c>
      <c r="K338" s="6">
        <v>2018</v>
      </c>
      <c r="L338" s="19">
        <v>85</v>
      </c>
      <c r="M338" s="19">
        <v>0</v>
      </c>
      <c r="N338" s="19">
        <f t="shared" si="12"/>
        <v>85</v>
      </c>
    </row>
    <row r="339" spans="1:14" s="1" customFormat="1" ht="39.950000000000003" customHeight="1" x14ac:dyDescent="0.2">
      <c r="A339" s="171"/>
      <c r="B339" s="174"/>
      <c r="C339" s="171"/>
      <c r="D339" s="6" t="s">
        <v>8</v>
      </c>
      <c r="E339" s="7">
        <v>5</v>
      </c>
      <c r="F339" s="168"/>
      <c r="G339" s="169"/>
      <c r="H339" s="174"/>
      <c r="I339" s="170"/>
      <c r="J339" s="172"/>
      <c r="K339" s="6">
        <v>2019</v>
      </c>
      <c r="L339" s="19">
        <v>85</v>
      </c>
      <c r="M339" s="19">
        <v>0</v>
      </c>
      <c r="N339" s="19">
        <f t="shared" si="12"/>
        <v>85</v>
      </c>
    </row>
    <row r="340" spans="1:14" s="1" customFormat="1" ht="35.1" customHeight="1" x14ac:dyDescent="0.2">
      <c r="A340" s="171"/>
      <c r="B340" s="171" t="s">
        <v>218</v>
      </c>
      <c r="C340" s="171" t="s">
        <v>223</v>
      </c>
      <c r="D340" s="6" t="s">
        <v>9</v>
      </c>
      <c r="E340" s="7"/>
      <c r="F340" s="168" t="s">
        <v>8</v>
      </c>
      <c r="G340" s="169">
        <v>5</v>
      </c>
      <c r="H340" s="171" t="s">
        <v>181</v>
      </c>
      <c r="I340" s="170"/>
      <c r="J340" s="171" t="s">
        <v>219</v>
      </c>
      <c r="K340" s="6">
        <v>2018</v>
      </c>
      <c r="L340" s="19">
        <v>75</v>
      </c>
      <c r="M340" s="19">
        <v>0</v>
      </c>
      <c r="N340" s="19">
        <f t="shared" si="12"/>
        <v>75</v>
      </c>
    </row>
    <row r="341" spans="1:14" s="1" customFormat="1" ht="35.1" customHeight="1" x14ac:dyDescent="0.2">
      <c r="A341" s="171"/>
      <c r="B341" s="174"/>
      <c r="C341" s="171"/>
      <c r="D341" s="6" t="s">
        <v>8</v>
      </c>
      <c r="E341" s="7">
        <v>5</v>
      </c>
      <c r="F341" s="168"/>
      <c r="G341" s="169"/>
      <c r="H341" s="174"/>
      <c r="I341" s="170"/>
      <c r="J341" s="172"/>
      <c r="K341" s="6">
        <v>2019</v>
      </c>
      <c r="L341" s="19">
        <v>75</v>
      </c>
      <c r="M341" s="19">
        <v>0</v>
      </c>
      <c r="N341" s="19">
        <f t="shared" si="12"/>
        <v>75</v>
      </c>
    </row>
    <row r="342" spans="1:14" s="1" customFormat="1" ht="50.1" customHeight="1" x14ac:dyDescent="0.2">
      <c r="A342" s="171"/>
      <c r="B342" s="171" t="s">
        <v>220</v>
      </c>
      <c r="C342" s="171"/>
      <c r="D342" s="6" t="s">
        <v>9</v>
      </c>
      <c r="E342" s="7"/>
      <c r="F342" s="168" t="s">
        <v>8</v>
      </c>
      <c r="G342" s="169">
        <v>6</v>
      </c>
      <c r="H342" s="171" t="s">
        <v>204</v>
      </c>
      <c r="I342" s="170"/>
      <c r="J342" s="171" t="s">
        <v>221</v>
      </c>
      <c r="K342" s="6">
        <v>2018</v>
      </c>
      <c r="L342" s="19">
        <v>10.5</v>
      </c>
      <c r="M342" s="19">
        <v>0</v>
      </c>
      <c r="N342" s="19">
        <f t="shared" si="12"/>
        <v>10.5</v>
      </c>
    </row>
    <row r="343" spans="1:14" s="1" customFormat="1" ht="50.1" customHeight="1" x14ac:dyDescent="0.2">
      <c r="A343" s="171"/>
      <c r="B343" s="175"/>
      <c r="C343" s="171"/>
      <c r="D343" s="6" t="s">
        <v>8</v>
      </c>
      <c r="E343" s="7">
        <v>6</v>
      </c>
      <c r="F343" s="168"/>
      <c r="G343" s="169"/>
      <c r="H343" s="174"/>
      <c r="I343" s="170"/>
      <c r="J343" s="172"/>
      <c r="K343" s="6">
        <v>2019</v>
      </c>
      <c r="L343" s="19">
        <v>5.5</v>
      </c>
      <c r="M343" s="19">
        <v>0</v>
      </c>
      <c r="N343" s="19">
        <f t="shared" si="12"/>
        <v>5.5</v>
      </c>
    </row>
    <row r="344" spans="1:14" x14ac:dyDescent="0.2">
      <c r="A344" s="12"/>
      <c r="B344" s="12"/>
      <c r="C344" s="12"/>
      <c r="D344" s="12"/>
      <c r="E344" s="15"/>
      <c r="F344" s="12"/>
      <c r="G344" s="15"/>
      <c r="H344" s="12"/>
      <c r="I344" s="12"/>
      <c r="J344" s="12"/>
      <c r="K344" s="66"/>
      <c r="L344" s="62"/>
      <c r="M344" s="62"/>
      <c r="N344" s="62"/>
    </row>
    <row r="345" spans="1:14" x14ac:dyDescent="0.2">
      <c r="A345" s="12"/>
      <c r="B345" s="12"/>
      <c r="C345" s="12"/>
      <c r="D345" s="12"/>
      <c r="E345" s="15"/>
      <c r="F345" s="12"/>
      <c r="G345" s="15"/>
      <c r="H345" s="12"/>
      <c r="I345" s="12"/>
      <c r="J345" s="12"/>
      <c r="K345" s="66"/>
      <c r="L345" s="62"/>
      <c r="M345" s="62"/>
      <c r="N345" s="62"/>
    </row>
    <row r="346" spans="1:14" x14ac:dyDescent="0.2">
      <c r="A346" s="12"/>
      <c r="B346" s="12"/>
      <c r="C346" s="12"/>
      <c r="D346" s="12"/>
      <c r="E346" s="15"/>
      <c r="F346" s="12"/>
      <c r="G346" s="15"/>
      <c r="H346" s="12"/>
      <c r="I346" s="12"/>
      <c r="J346" s="12"/>
      <c r="K346" s="66"/>
      <c r="L346" s="62"/>
      <c r="M346" s="62"/>
      <c r="N346" s="62"/>
    </row>
  </sheetData>
  <mergeCells count="1146">
    <mergeCell ref="D3:G4"/>
    <mergeCell ref="D5:E5"/>
    <mergeCell ref="D7:E7"/>
    <mergeCell ref="F7:G7"/>
    <mergeCell ref="D10:E10"/>
    <mergeCell ref="F10:G10"/>
    <mergeCell ref="A11:A12"/>
    <mergeCell ref="F5:G5"/>
    <mergeCell ref="A3:A5"/>
    <mergeCell ref="B3:B5"/>
    <mergeCell ref="C3:C5"/>
    <mergeCell ref="I119:I120"/>
    <mergeCell ref="H3:H5"/>
    <mergeCell ref="I3:N3"/>
    <mergeCell ref="I4:I5"/>
    <mergeCell ref="J4:J5"/>
    <mergeCell ref="K4:N4"/>
    <mergeCell ref="A127:A128"/>
    <mergeCell ref="B127:B128"/>
    <mergeCell ref="C127:C128"/>
    <mergeCell ref="D127:E128"/>
    <mergeCell ref="B123:B124"/>
    <mergeCell ref="C123:C124"/>
    <mergeCell ref="D123:E124"/>
    <mergeCell ref="J107:J108"/>
    <mergeCell ref="H107:H108"/>
    <mergeCell ref="C109:C110"/>
    <mergeCell ref="H109:H110"/>
    <mergeCell ref="I109:I110"/>
    <mergeCell ref="I65:I66"/>
    <mergeCell ref="J69:J70"/>
    <mergeCell ref="I79:I80"/>
    <mergeCell ref="J79:J80"/>
    <mergeCell ref="I77:I78"/>
    <mergeCell ref="J77:J78"/>
    <mergeCell ref="B119:B120"/>
    <mergeCell ref="C119:C120"/>
    <mergeCell ref="D119:E120"/>
    <mergeCell ref="I117:I118"/>
    <mergeCell ref="I107:I108"/>
    <mergeCell ref="B83:B84"/>
    <mergeCell ref="C83:C84"/>
    <mergeCell ref="G83:G84"/>
    <mergeCell ref="H83:H84"/>
    <mergeCell ref="I83:I84"/>
    <mergeCell ref="J83:J84"/>
    <mergeCell ref="B77:B82"/>
    <mergeCell ref="C79:C80"/>
    <mergeCell ref="F79:F80"/>
    <mergeCell ref="G79:G80"/>
    <mergeCell ref="H79:H80"/>
    <mergeCell ref="C77:C78"/>
    <mergeCell ref="F77:F78"/>
    <mergeCell ref="G77:G78"/>
    <mergeCell ref="H77:H78"/>
    <mergeCell ref="I101:I102"/>
    <mergeCell ref="J101:J102"/>
    <mergeCell ref="B103:B104"/>
    <mergeCell ref="C103:C104"/>
    <mergeCell ref="H103:H104"/>
    <mergeCell ref="I103:I104"/>
    <mergeCell ref="J103:J104"/>
    <mergeCell ref="B101:B102"/>
    <mergeCell ref="C101:C102"/>
    <mergeCell ref="F103:F104"/>
    <mergeCell ref="G103:G104"/>
    <mergeCell ref="H101:H102"/>
    <mergeCell ref="C105:C106"/>
    <mergeCell ref="F107:F108"/>
    <mergeCell ref="H105:H106"/>
    <mergeCell ref="C87:C88"/>
    <mergeCell ref="F87:F88"/>
    <mergeCell ref="G87:G88"/>
    <mergeCell ref="G101:G102"/>
    <mergeCell ref="F101:F102"/>
    <mergeCell ref="B143:B146"/>
    <mergeCell ref="F143:F144"/>
    <mergeCell ref="G143:G144"/>
    <mergeCell ref="I139:I140"/>
    <mergeCell ref="J139:J140"/>
    <mergeCell ref="C141:C142"/>
    <mergeCell ref="H141:H142"/>
    <mergeCell ref="I141:I142"/>
    <mergeCell ref="J141:J142"/>
    <mergeCell ref="C139:C140"/>
    <mergeCell ref="B137:B138"/>
    <mergeCell ref="C137:C138"/>
    <mergeCell ref="H137:H138"/>
    <mergeCell ref="I137:I138"/>
    <mergeCell ref="J137:J138"/>
    <mergeCell ref="G137:G138"/>
    <mergeCell ref="D176:E176"/>
    <mergeCell ref="F176:G176"/>
    <mergeCell ref="H206:H207"/>
    <mergeCell ref="H202:H203"/>
    <mergeCell ref="H204:H205"/>
    <mergeCell ref="I202:I203"/>
    <mergeCell ref="I204:I205"/>
    <mergeCell ref="I189:I190"/>
    <mergeCell ref="H186:H187"/>
    <mergeCell ref="I186:I187"/>
    <mergeCell ref="D133:E133"/>
    <mergeCell ref="F133:G133"/>
    <mergeCell ref="I147:I148"/>
    <mergeCell ref="J147:J148"/>
    <mergeCell ref="I143:I144"/>
    <mergeCell ref="J143:J144"/>
    <mergeCell ref="I145:I146"/>
    <mergeCell ref="J145:J146"/>
    <mergeCell ref="H139:H140"/>
    <mergeCell ref="D132:E132"/>
    <mergeCell ref="F132:G132"/>
    <mergeCell ref="C147:C148"/>
    <mergeCell ref="H147:H148"/>
    <mergeCell ref="F145:F146"/>
    <mergeCell ref="G145:G146"/>
    <mergeCell ref="C145:C146"/>
    <mergeCell ref="H145:H146"/>
    <mergeCell ref="C143:C144"/>
    <mergeCell ref="H143:H144"/>
    <mergeCell ref="A189:A190"/>
    <mergeCell ref="C189:C190"/>
    <mergeCell ref="F189:F190"/>
    <mergeCell ref="G189:G190"/>
    <mergeCell ref="B185:B207"/>
    <mergeCell ref="A186:A187"/>
    <mergeCell ref="C186:C187"/>
    <mergeCell ref="F186:F187"/>
    <mergeCell ref="G186:G187"/>
    <mergeCell ref="A195:A196"/>
    <mergeCell ref="D184:E184"/>
    <mergeCell ref="F184:G184"/>
    <mergeCell ref="D183:E183"/>
    <mergeCell ref="F183:G183"/>
    <mergeCell ref="D182:E182"/>
    <mergeCell ref="F182:G182"/>
    <mergeCell ref="G195:G196"/>
    <mergeCell ref="H195:H196"/>
    <mergeCell ref="I195:I196"/>
    <mergeCell ref="J191:J192"/>
    <mergeCell ref="J193:J194"/>
    <mergeCell ref="J186:J187"/>
    <mergeCell ref="J189:J190"/>
    <mergeCell ref="H189:H190"/>
    <mergeCell ref="H191:H192"/>
    <mergeCell ref="I191:I192"/>
    <mergeCell ref="A193:A194"/>
    <mergeCell ref="C193:C194"/>
    <mergeCell ref="F193:F194"/>
    <mergeCell ref="G193:G194"/>
    <mergeCell ref="H193:H194"/>
    <mergeCell ref="I193:I194"/>
    <mergeCell ref="A206:A207"/>
    <mergeCell ref="C206:C207"/>
    <mergeCell ref="F206:F207"/>
    <mergeCell ref="G206:G207"/>
    <mergeCell ref="A191:A192"/>
    <mergeCell ref="C191:C192"/>
    <mergeCell ref="F191:F192"/>
    <mergeCell ref="G191:G192"/>
    <mergeCell ref="C195:C196"/>
    <mergeCell ref="F195:F196"/>
    <mergeCell ref="A202:A203"/>
    <mergeCell ref="C202:C203"/>
    <mergeCell ref="F202:F203"/>
    <mergeCell ref="G202:G203"/>
    <mergeCell ref="A204:A205"/>
    <mergeCell ref="C204:C205"/>
    <mergeCell ref="G204:G205"/>
    <mergeCell ref="A198:A199"/>
    <mergeCell ref="C198:C199"/>
    <mergeCell ref="F198:F199"/>
    <mergeCell ref="G198:G199"/>
    <mergeCell ref="A200:A201"/>
    <mergeCell ref="C200:C201"/>
    <mergeCell ref="F200:F201"/>
    <mergeCell ref="G200:G201"/>
    <mergeCell ref="A212:A213"/>
    <mergeCell ref="C212:C213"/>
    <mergeCell ref="F212:F213"/>
    <mergeCell ref="G212:G213"/>
    <mergeCell ref="H212:H213"/>
    <mergeCell ref="I212:I213"/>
    <mergeCell ref="J212:J213"/>
    <mergeCell ref="B209:B238"/>
    <mergeCell ref="A210:A211"/>
    <mergeCell ref="C210:C211"/>
    <mergeCell ref="F210:F211"/>
    <mergeCell ref="G210:G211"/>
    <mergeCell ref="H210:H211"/>
    <mergeCell ref="A214:A215"/>
    <mergeCell ref="C214:C215"/>
    <mergeCell ref="F214:F215"/>
    <mergeCell ref="G214:G215"/>
    <mergeCell ref="J221:J222"/>
    <mergeCell ref="A223:A224"/>
    <mergeCell ref="C223:C224"/>
    <mergeCell ref="F223:F224"/>
    <mergeCell ref="G223:G224"/>
    <mergeCell ref="H223:H224"/>
    <mergeCell ref="I223:I224"/>
    <mergeCell ref="J223:J224"/>
    <mergeCell ref="A221:A222"/>
    <mergeCell ref="C221:C222"/>
    <mergeCell ref="F221:F222"/>
    <mergeCell ref="G221:G222"/>
    <mergeCell ref="H221:H222"/>
    <mergeCell ref="I221:I222"/>
    <mergeCell ref="J216:J217"/>
    <mergeCell ref="D218:E218"/>
    <mergeCell ref="F218:G218"/>
    <mergeCell ref="J219:J220"/>
    <mergeCell ref="A219:A220"/>
    <mergeCell ref="C219:C220"/>
    <mergeCell ref="F219:F220"/>
    <mergeCell ref="G219:G220"/>
    <mergeCell ref="H219:H220"/>
    <mergeCell ref="I219:I220"/>
    <mergeCell ref="A216:A217"/>
    <mergeCell ref="C216:C217"/>
    <mergeCell ref="F216:F217"/>
    <mergeCell ref="G216:G217"/>
    <mergeCell ref="H216:H217"/>
    <mergeCell ref="I216:I217"/>
    <mergeCell ref="D229:E229"/>
    <mergeCell ref="F229:G229"/>
    <mergeCell ref="A230:A231"/>
    <mergeCell ref="C230:C231"/>
    <mergeCell ref="F230:F231"/>
    <mergeCell ref="G230:G231"/>
    <mergeCell ref="J225:J226"/>
    <mergeCell ref="A227:A228"/>
    <mergeCell ref="C227:C228"/>
    <mergeCell ref="F227:F228"/>
    <mergeCell ref="G227:G228"/>
    <mergeCell ref="H227:H228"/>
    <mergeCell ref="I227:I228"/>
    <mergeCell ref="J227:J228"/>
    <mergeCell ref="A225:A226"/>
    <mergeCell ref="C225:C226"/>
    <mergeCell ref="F225:F226"/>
    <mergeCell ref="G225:G226"/>
    <mergeCell ref="H225:H226"/>
    <mergeCell ref="I225:I226"/>
    <mergeCell ref="H235:H236"/>
    <mergeCell ref="I235:I236"/>
    <mergeCell ref="H230:H231"/>
    <mergeCell ref="I230:I231"/>
    <mergeCell ref="J235:J236"/>
    <mergeCell ref="A237:A238"/>
    <mergeCell ref="C237:C238"/>
    <mergeCell ref="F237:F238"/>
    <mergeCell ref="G237:G238"/>
    <mergeCell ref="H237:H238"/>
    <mergeCell ref="I237:I238"/>
    <mergeCell ref="J237:J238"/>
    <mergeCell ref="D234:E234"/>
    <mergeCell ref="F234:G234"/>
    <mergeCell ref="A235:A236"/>
    <mergeCell ref="C235:C236"/>
    <mergeCell ref="F235:F236"/>
    <mergeCell ref="G235:G236"/>
    <mergeCell ref="J230:J231"/>
    <mergeCell ref="A232:A233"/>
    <mergeCell ref="C232:C233"/>
    <mergeCell ref="F232:F233"/>
    <mergeCell ref="G232:G233"/>
    <mergeCell ref="H232:H233"/>
    <mergeCell ref="I232:I233"/>
    <mergeCell ref="J232:J233"/>
    <mergeCell ref="H240:H241"/>
    <mergeCell ref="I240:I241"/>
    <mergeCell ref="J240:J241"/>
    <mergeCell ref="A242:A243"/>
    <mergeCell ref="B242:B243"/>
    <mergeCell ref="C242:C243"/>
    <mergeCell ref="F242:F243"/>
    <mergeCell ref="G242:G243"/>
    <mergeCell ref="H242:H243"/>
    <mergeCell ref="I242:I243"/>
    <mergeCell ref="D239:E239"/>
    <mergeCell ref="F239:G239"/>
    <mergeCell ref="A240:A241"/>
    <mergeCell ref="B240:B241"/>
    <mergeCell ref="C240:C241"/>
    <mergeCell ref="F240:F241"/>
    <mergeCell ref="G240:G241"/>
    <mergeCell ref="A249:N249"/>
    <mergeCell ref="A247:A248"/>
    <mergeCell ref="B247:B248"/>
    <mergeCell ref="C247:C248"/>
    <mergeCell ref="F247:F248"/>
    <mergeCell ref="G247:G248"/>
    <mergeCell ref="H247:H248"/>
    <mergeCell ref="I247:I248"/>
    <mergeCell ref="J247:J248"/>
    <mergeCell ref="J242:J243"/>
    <mergeCell ref="A244:A245"/>
    <mergeCell ref="B244:B245"/>
    <mergeCell ref="C244:C245"/>
    <mergeCell ref="F244:F245"/>
    <mergeCell ref="G244:G245"/>
    <mergeCell ref="H244:H245"/>
    <mergeCell ref="I244:I245"/>
    <mergeCell ref="J244:J245"/>
    <mergeCell ref="A282:A283"/>
    <mergeCell ref="B282:B283"/>
    <mergeCell ref="C282:C283"/>
    <mergeCell ref="F282:F283"/>
    <mergeCell ref="G282:G283"/>
    <mergeCell ref="H282:H283"/>
    <mergeCell ref="I282:I283"/>
    <mergeCell ref="J282:J283"/>
    <mergeCell ref="A318:A323"/>
    <mergeCell ref="C314:C315"/>
    <mergeCell ref="F314:F315"/>
    <mergeCell ref="G314:G315"/>
    <mergeCell ref="H314:H315"/>
    <mergeCell ref="I308:I309"/>
    <mergeCell ref="J308:J309"/>
    <mergeCell ref="I310:I311"/>
    <mergeCell ref="I306:I307"/>
    <mergeCell ref="J306:J307"/>
    <mergeCell ref="G291:G292"/>
    <mergeCell ref="H291:H292"/>
    <mergeCell ref="I291:I292"/>
    <mergeCell ref="J291:J292"/>
    <mergeCell ref="I298:I299"/>
    <mergeCell ref="I293:I294"/>
    <mergeCell ref="J293:J294"/>
    <mergeCell ref="I295:I296"/>
    <mergeCell ref="I286:I287"/>
    <mergeCell ref="J286:J287"/>
    <mergeCell ref="A289:A290"/>
    <mergeCell ref="B289:B290"/>
    <mergeCell ref="C289:C290"/>
    <mergeCell ref="F289:F290"/>
    <mergeCell ref="G289:G290"/>
    <mergeCell ref="H289:H290"/>
    <mergeCell ref="A286:A287"/>
    <mergeCell ref="B286:B287"/>
    <mergeCell ref="C286:C287"/>
    <mergeCell ref="F286:F287"/>
    <mergeCell ref="G286:G287"/>
    <mergeCell ref="H286:H287"/>
    <mergeCell ref="I8:I9"/>
    <mergeCell ref="J8:J9"/>
    <mergeCell ref="A284:A285"/>
    <mergeCell ref="B284:B285"/>
    <mergeCell ref="C284:C285"/>
    <mergeCell ref="F284:F285"/>
    <mergeCell ref="G284:G285"/>
    <mergeCell ref="H284:H285"/>
    <mergeCell ref="I284:I285"/>
    <mergeCell ref="J284:J285"/>
    <mergeCell ref="D295:E296"/>
    <mergeCell ref="F295:G296"/>
    <mergeCell ref="H295:H296"/>
    <mergeCell ref="A2:N2"/>
    <mergeCell ref="A8:A9"/>
    <mergeCell ref="B8:B9"/>
    <mergeCell ref="C8:C9"/>
    <mergeCell ref="F8:F9"/>
    <mergeCell ref="G8:G9"/>
    <mergeCell ref="H8:H9"/>
    <mergeCell ref="J295:J296"/>
    <mergeCell ref="A293:A294"/>
    <mergeCell ref="B293:B294"/>
    <mergeCell ref="C293:C294"/>
    <mergeCell ref="D293:E294"/>
    <mergeCell ref="F293:G294"/>
    <mergeCell ref="H293:H294"/>
    <mergeCell ref="A295:A296"/>
    <mergeCell ref="B295:B296"/>
    <mergeCell ref="C295:C296"/>
    <mergeCell ref="I289:I290"/>
    <mergeCell ref="J289:J290"/>
    <mergeCell ref="A291:A292"/>
    <mergeCell ref="B291:B292"/>
    <mergeCell ref="C291:C292"/>
    <mergeCell ref="F291:F292"/>
    <mergeCell ref="I15:I16"/>
    <mergeCell ref="J15:J16"/>
    <mergeCell ref="A17:A18"/>
    <mergeCell ref="B17:B18"/>
    <mergeCell ref="C17:C18"/>
    <mergeCell ref="F17:F18"/>
    <mergeCell ref="G17:G18"/>
    <mergeCell ref="H17:H18"/>
    <mergeCell ref="I17:I18"/>
    <mergeCell ref="J17:J18"/>
    <mergeCell ref="A15:A16"/>
    <mergeCell ref="B15:B16"/>
    <mergeCell ref="C15:C16"/>
    <mergeCell ref="F15:F16"/>
    <mergeCell ref="G15:G16"/>
    <mergeCell ref="H15:H16"/>
    <mergeCell ref="J11:J12"/>
    <mergeCell ref="A13:A14"/>
    <mergeCell ref="B13:B14"/>
    <mergeCell ref="C13:C14"/>
    <mergeCell ref="F13:F14"/>
    <mergeCell ref="G13:G14"/>
    <mergeCell ref="H13:H14"/>
    <mergeCell ref="I13:I14"/>
    <mergeCell ref="J13:J14"/>
    <mergeCell ref="B11:B12"/>
    <mergeCell ref="C11:C12"/>
    <mergeCell ref="F11:F12"/>
    <mergeCell ref="G11:G12"/>
    <mergeCell ref="H11:H12"/>
    <mergeCell ref="I11:I12"/>
    <mergeCell ref="C23:C24"/>
    <mergeCell ref="F23:F24"/>
    <mergeCell ref="G23:G24"/>
    <mergeCell ref="H23:H24"/>
    <mergeCell ref="I23:I24"/>
    <mergeCell ref="J23:J24"/>
    <mergeCell ref="I19:I20"/>
    <mergeCell ref="J19:J20"/>
    <mergeCell ref="A21:A28"/>
    <mergeCell ref="B21:B24"/>
    <mergeCell ref="C21:C22"/>
    <mergeCell ref="F21:F22"/>
    <mergeCell ref="G21:G22"/>
    <mergeCell ref="H21:H22"/>
    <mergeCell ref="I21:I22"/>
    <mergeCell ref="C49:C50"/>
    <mergeCell ref="F49:F50"/>
    <mergeCell ref="B53:B54"/>
    <mergeCell ref="J21:J22"/>
    <mergeCell ref="A19:A20"/>
    <mergeCell ref="B19:B20"/>
    <mergeCell ref="C19:C20"/>
    <mergeCell ref="F19:F20"/>
    <mergeCell ref="G19:G20"/>
    <mergeCell ref="H19:H20"/>
    <mergeCell ref="H27:H28"/>
    <mergeCell ref="I27:I28"/>
    <mergeCell ref="B25:B28"/>
    <mergeCell ref="A39:A42"/>
    <mergeCell ref="B41:B42"/>
    <mergeCell ref="A43:A62"/>
    <mergeCell ref="B43:B44"/>
    <mergeCell ref="C43:C44"/>
    <mergeCell ref="F43:F44"/>
    <mergeCell ref="B49:B50"/>
    <mergeCell ref="G53:G54"/>
    <mergeCell ref="I53:I54"/>
    <mergeCell ref="G49:G50"/>
    <mergeCell ref="J25:J26"/>
    <mergeCell ref="C27:C28"/>
    <mergeCell ref="A29:A38"/>
    <mergeCell ref="B31:B34"/>
    <mergeCell ref="C31:C32"/>
    <mergeCell ref="C33:C34"/>
    <mergeCell ref="F27:F28"/>
    <mergeCell ref="F55:F56"/>
    <mergeCell ref="G55:G56"/>
    <mergeCell ref="J55:J56"/>
    <mergeCell ref="C25:C26"/>
    <mergeCell ref="F25:F26"/>
    <mergeCell ref="G25:G26"/>
    <mergeCell ref="H25:H26"/>
    <mergeCell ref="I25:I26"/>
    <mergeCell ref="C53:C54"/>
    <mergeCell ref="F53:F54"/>
    <mergeCell ref="J45:J46"/>
    <mergeCell ref="B47:B48"/>
    <mergeCell ref="C47:C48"/>
    <mergeCell ref="F47:F48"/>
    <mergeCell ref="G47:G48"/>
    <mergeCell ref="I47:I48"/>
    <mergeCell ref="J47:J48"/>
    <mergeCell ref="G61:G62"/>
    <mergeCell ref="I61:I62"/>
    <mergeCell ref="J61:J62"/>
    <mergeCell ref="H47:H48"/>
    <mergeCell ref="B45:B46"/>
    <mergeCell ref="C45:C46"/>
    <mergeCell ref="F45:F46"/>
    <mergeCell ref="G45:G46"/>
    <mergeCell ref="I45:I46"/>
    <mergeCell ref="I49:I50"/>
    <mergeCell ref="I31:I32"/>
    <mergeCell ref="J31:J32"/>
    <mergeCell ref="H33:H34"/>
    <mergeCell ref="H59:H60"/>
    <mergeCell ref="I59:I60"/>
    <mergeCell ref="F59:F60"/>
    <mergeCell ref="F57:F58"/>
    <mergeCell ref="G57:G58"/>
    <mergeCell ref="J49:J50"/>
    <mergeCell ref="H49:H50"/>
    <mergeCell ref="B59:B60"/>
    <mergeCell ref="C59:C60"/>
    <mergeCell ref="G59:G60"/>
    <mergeCell ref="F31:F32"/>
    <mergeCell ref="G31:G32"/>
    <mergeCell ref="H31:H32"/>
    <mergeCell ref="B57:B58"/>
    <mergeCell ref="C57:C58"/>
    <mergeCell ref="B55:B56"/>
    <mergeCell ref="C55:C56"/>
    <mergeCell ref="I33:I34"/>
    <mergeCell ref="J33:J34"/>
    <mergeCell ref="F33:F34"/>
    <mergeCell ref="G33:G34"/>
    <mergeCell ref="J27:J28"/>
    <mergeCell ref="B29:B30"/>
    <mergeCell ref="C29:C30"/>
    <mergeCell ref="G27:G28"/>
    <mergeCell ref="F29:F30"/>
    <mergeCell ref="G29:G30"/>
    <mergeCell ref="H29:H30"/>
    <mergeCell ref="I29:I30"/>
    <mergeCell ref="J29:J30"/>
    <mergeCell ref="J41:J42"/>
    <mergeCell ref="J39:J40"/>
    <mergeCell ref="C41:C42"/>
    <mergeCell ref="I37:I38"/>
    <mergeCell ref="J37:J38"/>
    <mergeCell ref="H35:H36"/>
    <mergeCell ref="I35:I36"/>
    <mergeCell ref="H45:H46"/>
    <mergeCell ref="F41:F42"/>
    <mergeCell ref="G41:G42"/>
    <mergeCell ref="H41:H42"/>
    <mergeCell ref="H39:H40"/>
    <mergeCell ref="I39:I40"/>
    <mergeCell ref="I41:I42"/>
    <mergeCell ref="G43:G44"/>
    <mergeCell ref="H43:H44"/>
    <mergeCell ref="B39:B40"/>
    <mergeCell ref="C39:C40"/>
    <mergeCell ref="F39:F40"/>
    <mergeCell ref="G39:G40"/>
    <mergeCell ref="C35:C36"/>
    <mergeCell ref="J43:J44"/>
    <mergeCell ref="B69:B70"/>
    <mergeCell ref="C69:C70"/>
    <mergeCell ref="J35:J36"/>
    <mergeCell ref="F37:F38"/>
    <mergeCell ref="G37:G38"/>
    <mergeCell ref="G35:G36"/>
    <mergeCell ref="C37:C38"/>
    <mergeCell ref="H37:H38"/>
    <mergeCell ref="F35:F36"/>
    <mergeCell ref="B35:B38"/>
    <mergeCell ref="B67:B68"/>
    <mergeCell ref="C67:C68"/>
    <mergeCell ref="I43:I44"/>
    <mergeCell ref="J65:J66"/>
    <mergeCell ref="A67:A70"/>
    <mergeCell ref="F67:F68"/>
    <mergeCell ref="G67:G68"/>
    <mergeCell ref="H67:H68"/>
    <mergeCell ref="I67:I68"/>
    <mergeCell ref="J67:J68"/>
    <mergeCell ref="H61:H62"/>
    <mergeCell ref="A65:A66"/>
    <mergeCell ref="F65:F66"/>
    <mergeCell ref="G65:G66"/>
    <mergeCell ref="H65:H66"/>
    <mergeCell ref="B65:B66"/>
    <mergeCell ref="C65:C66"/>
    <mergeCell ref="B61:B62"/>
    <mergeCell ref="C61:C62"/>
    <mergeCell ref="F61:F62"/>
    <mergeCell ref="J51:J52"/>
    <mergeCell ref="H53:H54"/>
    <mergeCell ref="H55:H56"/>
    <mergeCell ref="I55:I56"/>
    <mergeCell ref="I57:I58"/>
    <mergeCell ref="H57:H58"/>
    <mergeCell ref="J57:J58"/>
    <mergeCell ref="J53:J54"/>
    <mergeCell ref="B51:B52"/>
    <mergeCell ref="C51:C52"/>
    <mergeCell ref="H51:H52"/>
    <mergeCell ref="F51:F52"/>
    <mergeCell ref="G51:G52"/>
    <mergeCell ref="I51:I52"/>
    <mergeCell ref="J59:J60"/>
    <mergeCell ref="J75:J76"/>
    <mergeCell ref="F83:F84"/>
    <mergeCell ref="B85:B94"/>
    <mergeCell ref="C89:C90"/>
    <mergeCell ref="F89:F90"/>
    <mergeCell ref="G89:G90"/>
    <mergeCell ref="B75:B76"/>
    <mergeCell ref="C75:C76"/>
    <mergeCell ref="F75:F76"/>
    <mergeCell ref="H75:H76"/>
    <mergeCell ref="I75:I76"/>
    <mergeCell ref="I71:I72"/>
    <mergeCell ref="J71:J72"/>
    <mergeCell ref="F69:F70"/>
    <mergeCell ref="I73:I74"/>
    <mergeCell ref="G69:G70"/>
    <mergeCell ref="J73:J74"/>
    <mergeCell ref="H69:H70"/>
    <mergeCell ref="I69:I70"/>
    <mergeCell ref="A73:A98"/>
    <mergeCell ref="B73:B74"/>
    <mergeCell ref="C73:C74"/>
    <mergeCell ref="F73:F74"/>
    <mergeCell ref="G73:G74"/>
    <mergeCell ref="H73:H74"/>
    <mergeCell ref="H85:H86"/>
    <mergeCell ref="G93:G94"/>
    <mergeCell ref="G85:G86"/>
    <mergeCell ref="G75:G76"/>
    <mergeCell ref="A71:A72"/>
    <mergeCell ref="B71:B72"/>
    <mergeCell ref="C71:C72"/>
    <mergeCell ref="F71:F72"/>
    <mergeCell ref="G71:G72"/>
    <mergeCell ref="H71:H72"/>
    <mergeCell ref="I85:I86"/>
    <mergeCell ref="J85:J86"/>
    <mergeCell ref="C85:C86"/>
    <mergeCell ref="C81:C82"/>
    <mergeCell ref="F81:F82"/>
    <mergeCell ref="G81:G82"/>
    <mergeCell ref="H81:H82"/>
    <mergeCell ref="I81:I82"/>
    <mergeCell ref="J81:J82"/>
    <mergeCell ref="F85:F86"/>
    <mergeCell ref="B95:B98"/>
    <mergeCell ref="F97:F98"/>
    <mergeCell ref="G97:G98"/>
    <mergeCell ref="H97:H98"/>
    <mergeCell ref="F91:F92"/>
    <mergeCell ref="G91:G92"/>
    <mergeCell ref="C93:C94"/>
    <mergeCell ref="F93:F94"/>
    <mergeCell ref="C97:C98"/>
    <mergeCell ref="C91:C92"/>
    <mergeCell ref="J109:J110"/>
    <mergeCell ref="A105:A106"/>
    <mergeCell ref="B105:B106"/>
    <mergeCell ref="A107:A126"/>
    <mergeCell ref="B107:B108"/>
    <mergeCell ref="C107:C108"/>
    <mergeCell ref="B109:B110"/>
    <mergeCell ref="B113:B114"/>
    <mergeCell ref="C113:C114"/>
    <mergeCell ref="H113:H114"/>
    <mergeCell ref="A101:A102"/>
    <mergeCell ref="A103:A104"/>
    <mergeCell ref="J87:J88"/>
    <mergeCell ref="J89:J90"/>
    <mergeCell ref="J91:J92"/>
    <mergeCell ref="J93:J94"/>
    <mergeCell ref="C95:C96"/>
    <mergeCell ref="F95:F96"/>
    <mergeCell ref="G95:G96"/>
    <mergeCell ref="H95:H96"/>
    <mergeCell ref="I95:I96"/>
    <mergeCell ref="J95:J96"/>
    <mergeCell ref="I91:I92"/>
    <mergeCell ref="I93:I94"/>
    <mergeCell ref="H87:H88"/>
    <mergeCell ref="H89:H90"/>
    <mergeCell ref="H91:H92"/>
    <mergeCell ref="H93:H94"/>
    <mergeCell ref="I87:I88"/>
    <mergeCell ref="I89:I90"/>
    <mergeCell ref="I97:I98"/>
    <mergeCell ref="J97:J98"/>
    <mergeCell ref="I105:I106"/>
    <mergeCell ref="J105:J106"/>
    <mergeCell ref="C115:C116"/>
    <mergeCell ref="D115:E116"/>
    <mergeCell ref="F115:G116"/>
    <mergeCell ref="H115:H116"/>
    <mergeCell ref="I115:I116"/>
    <mergeCell ref="J111:J112"/>
    <mergeCell ref="I113:I114"/>
    <mergeCell ref="J113:J114"/>
    <mergeCell ref="G111:G112"/>
    <mergeCell ref="F113:F114"/>
    <mergeCell ref="B111:B112"/>
    <mergeCell ref="C111:C112"/>
    <mergeCell ref="H111:H112"/>
    <mergeCell ref="I111:I112"/>
    <mergeCell ref="F105:F106"/>
    <mergeCell ref="G105:G106"/>
    <mergeCell ref="G107:G108"/>
    <mergeCell ref="F109:F110"/>
    <mergeCell ref="G109:G110"/>
    <mergeCell ref="F111:F112"/>
    <mergeCell ref="F127:G128"/>
    <mergeCell ref="H127:H128"/>
    <mergeCell ref="I127:I128"/>
    <mergeCell ref="J127:J128"/>
    <mergeCell ref="A129:A130"/>
    <mergeCell ref="B129:B130"/>
    <mergeCell ref="C129:C130"/>
    <mergeCell ref="D129:E130"/>
    <mergeCell ref="F129:G130"/>
    <mergeCell ref="H129:H130"/>
    <mergeCell ref="I123:I124"/>
    <mergeCell ref="J123:J124"/>
    <mergeCell ref="B125:B126"/>
    <mergeCell ref="C125:C126"/>
    <mergeCell ref="D125:E126"/>
    <mergeCell ref="F125:G126"/>
    <mergeCell ref="H125:H126"/>
    <mergeCell ref="I125:I126"/>
    <mergeCell ref="J125:J126"/>
    <mergeCell ref="F123:G124"/>
    <mergeCell ref="H119:H120"/>
    <mergeCell ref="J119:J120"/>
    <mergeCell ref="B121:B122"/>
    <mergeCell ref="F137:F138"/>
    <mergeCell ref="B139:B142"/>
    <mergeCell ref="F139:F140"/>
    <mergeCell ref="G139:G140"/>
    <mergeCell ref="F141:F142"/>
    <mergeCell ref="G141:G142"/>
    <mergeCell ref="H123:H124"/>
    <mergeCell ref="A135:A150"/>
    <mergeCell ref="B135:B136"/>
    <mergeCell ref="C135:C136"/>
    <mergeCell ref="F135:F136"/>
    <mergeCell ref="G135:G136"/>
    <mergeCell ref="H135:H136"/>
    <mergeCell ref="F147:F148"/>
    <mergeCell ref="G147:G148"/>
    <mergeCell ref="C149:C150"/>
    <mergeCell ref="F149:F150"/>
    <mergeCell ref="I135:I136"/>
    <mergeCell ref="J135:J136"/>
    <mergeCell ref="G113:G114"/>
    <mergeCell ref="I129:I130"/>
    <mergeCell ref="J129:J130"/>
    <mergeCell ref="C121:C122"/>
    <mergeCell ref="D121:E122"/>
    <mergeCell ref="F121:G122"/>
    <mergeCell ref="H121:H122"/>
    <mergeCell ref="I121:I122"/>
    <mergeCell ref="J121:J122"/>
    <mergeCell ref="J115:J116"/>
    <mergeCell ref="B117:B118"/>
    <mergeCell ref="C117:C118"/>
    <mergeCell ref="D117:E118"/>
    <mergeCell ref="F117:G118"/>
    <mergeCell ref="H117:H118"/>
    <mergeCell ref="J117:J118"/>
    <mergeCell ref="B115:B116"/>
    <mergeCell ref="F119:G120"/>
    <mergeCell ref="J149:J150"/>
    <mergeCell ref="A151:A156"/>
    <mergeCell ref="B151:B152"/>
    <mergeCell ref="C151:C152"/>
    <mergeCell ref="F151:F152"/>
    <mergeCell ref="G151:G152"/>
    <mergeCell ref="H151:H152"/>
    <mergeCell ref="I151:I152"/>
    <mergeCell ref="J151:J152"/>
    <mergeCell ref="B153:B154"/>
    <mergeCell ref="G149:G150"/>
    <mergeCell ref="I149:I150"/>
    <mergeCell ref="H149:H150"/>
    <mergeCell ref="B147:B150"/>
    <mergeCell ref="J155:J156"/>
    <mergeCell ref="A157:A170"/>
    <mergeCell ref="B157:B158"/>
    <mergeCell ref="C157:C158"/>
    <mergeCell ref="F157:F158"/>
    <mergeCell ref="G157:G158"/>
    <mergeCell ref="H157:H158"/>
    <mergeCell ref="I157:I158"/>
    <mergeCell ref="J157:J158"/>
    <mergeCell ref="B159:B160"/>
    <mergeCell ref="B155:B156"/>
    <mergeCell ref="C155:C156"/>
    <mergeCell ref="F155:F156"/>
    <mergeCell ref="G155:G156"/>
    <mergeCell ref="H155:H156"/>
    <mergeCell ref="I155:I156"/>
    <mergeCell ref="C153:C154"/>
    <mergeCell ref="F153:F154"/>
    <mergeCell ref="G153:G154"/>
    <mergeCell ref="H153:H154"/>
    <mergeCell ref="I153:I154"/>
    <mergeCell ref="J153:J154"/>
    <mergeCell ref="J161:J162"/>
    <mergeCell ref="B163:B164"/>
    <mergeCell ref="C163:C164"/>
    <mergeCell ref="F163:F164"/>
    <mergeCell ref="G163:G164"/>
    <mergeCell ref="H163:H164"/>
    <mergeCell ref="I163:I164"/>
    <mergeCell ref="J163:J164"/>
    <mergeCell ref="B161:B162"/>
    <mergeCell ref="C161:C162"/>
    <mergeCell ref="F161:F162"/>
    <mergeCell ref="G161:G162"/>
    <mergeCell ref="H161:H162"/>
    <mergeCell ref="I161:I162"/>
    <mergeCell ref="C159:C160"/>
    <mergeCell ref="F159:F160"/>
    <mergeCell ref="G159:G160"/>
    <mergeCell ref="H159:H160"/>
    <mergeCell ref="I159:I160"/>
    <mergeCell ref="J159:J160"/>
    <mergeCell ref="G169:G170"/>
    <mergeCell ref="H169:H170"/>
    <mergeCell ref="I169:I170"/>
    <mergeCell ref="J169:J170"/>
    <mergeCell ref="A171:A174"/>
    <mergeCell ref="B171:B172"/>
    <mergeCell ref="C171:C172"/>
    <mergeCell ref="F171:F172"/>
    <mergeCell ref="G171:G172"/>
    <mergeCell ref="H171:H172"/>
    <mergeCell ref="J165:J166"/>
    <mergeCell ref="B167:B170"/>
    <mergeCell ref="C167:C168"/>
    <mergeCell ref="F167:F168"/>
    <mergeCell ref="G167:G168"/>
    <mergeCell ref="H167:H168"/>
    <mergeCell ref="I167:I168"/>
    <mergeCell ref="J167:J168"/>
    <mergeCell ref="C169:C170"/>
    <mergeCell ref="F169:F170"/>
    <mergeCell ref="B165:B166"/>
    <mergeCell ref="C165:C166"/>
    <mergeCell ref="F165:F166"/>
    <mergeCell ref="G165:G166"/>
    <mergeCell ref="H165:H166"/>
    <mergeCell ref="I165:I166"/>
    <mergeCell ref="I206:I207"/>
    <mergeCell ref="J198:J199"/>
    <mergeCell ref="J202:J203"/>
    <mergeCell ref="J204:J205"/>
    <mergeCell ref="J206:J207"/>
    <mergeCell ref="I173:I174"/>
    <mergeCell ref="J173:J174"/>
    <mergeCell ref="I198:I199"/>
    <mergeCell ref="I200:I201"/>
    <mergeCell ref="H214:H215"/>
    <mergeCell ref="I214:I215"/>
    <mergeCell ref="J214:J215"/>
    <mergeCell ref="I171:I172"/>
    <mergeCell ref="J171:J172"/>
    <mergeCell ref="B173:B174"/>
    <mergeCell ref="C173:C174"/>
    <mergeCell ref="F173:F174"/>
    <mergeCell ref="G173:G174"/>
    <mergeCell ref="H173:H174"/>
    <mergeCell ref="J210:J211"/>
    <mergeCell ref="J195:J196"/>
    <mergeCell ref="D197:E197"/>
    <mergeCell ref="F197:G197"/>
    <mergeCell ref="D188:E188"/>
    <mergeCell ref="F188:G188"/>
    <mergeCell ref="H198:H199"/>
    <mergeCell ref="I210:I211"/>
    <mergeCell ref="H200:H201"/>
    <mergeCell ref="J200:J201"/>
    <mergeCell ref="D181:E181"/>
    <mergeCell ref="F181:G181"/>
    <mergeCell ref="D180:E180"/>
    <mergeCell ref="F180:G180"/>
    <mergeCell ref="D179:E179"/>
    <mergeCell ref="F179:G179"/>
    <mergeCell ref="D177:E177"/>
    <mergeCell ref="F177:G177"/>
    <mergeCell ref="A254:A255"/>
    <mergeCell ref="B254:B255"/>
    <mergeCell ref="C254:C255"/>
    <mergeCell ref="F254:F255"/>
    <mergeCell ref="G254:G255"/>
    <mergeCell ref="A250:A253"/>
    <mergeCell ref="B250:B251"/>
    <mergeCell ref="C250:C251"/>
    <mergeCell ref="H254:H255"/>
    <mergeCell ref="I250:I251"/>
    <mergeCell ref="J250:J251"/>
    <mergeCell ref="B252:B253"/>
    <mergeCell ref="C252:C253"/>
    <mergeCell ref="F252:F253"/>
    <mergeCell ref="G252:G253"/>
    <mergeCell ref="H252:H253"/>
    <mergeCell ref="I252:I253"/>
    <mergeCell ref="J252:J253"/>
    <mergeCell ref="F250:F251"/>
    <mergeCell ref="G250:G251"/>
    <mergeCell ref="H250:H251"/>
    <mergeCell ref="J258:J259"/>
    <mergeCell ref="B260:B263"/>
    <mergeCell ref="C260:C261"/>
    <mergeCell ref="F260:F261"/>
    <mergeCell ref="G260:G261"/>
    <mergeCell ref="H260:H261"/>
    <mergeCell ref="I260:I261"/>
    <mergeCell ref="J260:J261"/>
    <mergeCell ref="C262:C263"/>
    <mergeCell ref="F262:F263"/>
    <mergeCell ref="B258:B259"/>
    <mergeCell ref="C258:C259"/>
    <mergeCell ref="F258:F259"/>
    <mergeCell ref="G258:G259"/>
    <mergeCell ref="H258:H259"/>
    <mergeCell ref="I258:I259"/>
    <mergeCell ref="G262:G263"/>
    <mergeCell ref="J266:J267"/>
    <mergeCell ref="I254:I255"/>
    <mergeCell ref="J254:J255"/>
    <mergeCell ref="B256:B257"/>
    <mergeCell ref="C256:C257"/>
    <mergeCell ref="F256:F257"/>
    <mergeCell ref="G256:G257"/>
    <mergeCell ref="H256:H257"/>
    <mergeCell ref="I256:I257"/>
    <mergeCell ref="J256:J257"/>
    <mergeCell ref="B266:B267"/>
    <mergeCell ref="C266:C267"/>
    <mergeCell ref="F266:F267"/>
    <mergeCell ref="G266:G267"/>
    <mergeCell ref="H266:H267"/>
    <mergeCell ref="I266:I267"/>
    <mergeCell ref="H262:H263"/>
    <mergeCell ref="I262:I263"/>
    <mergeCell ref="J262:J263"/>
    <mergeCell ref="B264:B265"/>
    <mergeCell ref="C264:C265"/>
    <mergeCell ref="F264:F265"/>
    <mergeCell ref="G264:G265"/>
    <mergeCell ref="H264:H265"/>
    <mergeCell ref="I264:I265"/>
    <mergeCell ref="J264:J265"/>
    <mergeCell ref="J272:J273"/>
    <mergeCell ref="A274:A277"/>
    <mergeCell ref="B274:B275"/>
    <mergeCell ref="C274:C275"/>
    <mergeCell ref="F274:F275"/>
    <mergeCell ref="G274:G275"/>
    <mergeCell ref="H274:H275"/>
    <mergeCell ref="I274:I275"/>
    <mergeCell ref="J274:J275"/>
    <mergeCell ref="B276:B277"/>
    <mergeCell ref="A272:A273"/>
    <mergeCell ref="B272:B273"/>
    <mergeCell ref="C272:C273"/>
    <mergeCell ref="F272:F273"/>
    <mergeCell ref="G272:G273"/>
    <mergeCell ref="H272:H273"/>
    <mergeCell ref="J268:J269"/>
    <mergeCell ref="B270:B271"/>
    <mergeCell ref="C270:C271"/>
    <mergeCell ref="F270:F271"/>
    <mergeCell ref="G270:G271"/>
    <mergeCell ref="H270:H271"/>
    <mergeCell ref="I270:I271"/>
    <mergeCell ref="J270:J271"/>
    <mergeCell ref="B268:B269"/>
    <mergeCell ref="C268:C269"/>
    <mergeCell ref="F268:F269"/>
    <mergeCell ref="G268:G269"/>
    <mergeCell ref="H268:H269"/>
    <mergeCell ref="I268:I269"/>
    <mergeCell ref="A256:A271"/>
    <mergeCell ref="J298:J299"/>
    <mergeCell ref="A298:A299"/>
    <mergeCell ref="B298:B299"/>
    <mergeCell ref="C298:C299"/>
    <mergeCell ref="D298:E299"/>
    <mergeCell ref="A300:A301"/>
    <mergeCell ref="B300:B301"/>
    <mergeCell ref="C300:C301"/>
    <mergeCell ref="D300:E301"/>
    <mergeCell ref="F300:G301"/>
    <mergeCell ref="H300:H301"/>
    <mergeCell ref="I300:I301"/>
    <mergeCell ref="J300:J301"/>
    <mergeCell ref="I272:I273"/>
    <mergeCell ref="G276:G277"/>
    <mergeCell ref="F276:F277"/>
    <mergeCell ref="I276:I277"/>
    <mergeCell ref="F298:G299"/>
    <mergeCell ref="H298:H299"/>
    <mergeCell ref="J278:J279"/>
    <mergeCell ref="H278:H279"/>
    <mergeCell ref="D280:E280"/>
    <mergeCell ref="F280:G280"/>
    <mergeCell ref="C276:C277"/>
    <mergeCell ref="H276:H277"/>
    <mergeCell ref="J276:J277"/>
    <mergeCell ref="A278:A279"/>
    <mergeCell ref="B278:B279"/>
    <mergeCell ref="C278:C279"/>
    <mergeCell ref="F278:F279"/>
    <mergeCell ref="G278:G279"/>
    <mergeCell ref="I278:I279"/>
    <mergeCell ref="A308:A309"/>
    <mergeCell ref="B308:B309"/>
    <mergeCell ref="C308:C309"/>
    <mergeCell ref="D308:E309"/>
    <mergeCell ref="F308:G309"/>
    <mergeCell ref="H308:H309"/>
    <mergeCell ref="A306:A307"/>
    <mergeCell ref="B306:B307"/>
    <mergeCell ref="C306:C307"/>
    <mergeCell ref="D306:E307"/>
    <mergeCell ref="F306:G307"/>
    <mergeCell ref="H306:H307"/>
    <mergeCell ref="I302:I303"/>
    <mergeCell ref="J302:J303"/>
    <mergeCell ref="A304:A305"/>
    <mergeCell ref="B304:B305"/>
    <mergeCell ref="C304:C305"/>
    <mergeCell ref="D304:E305"/>
    <mergeCell ref="F304:G305"/>
    <mergeCell ref="H304:H305"/>
    <mergeCell ref="I304:I305"/>
    <mergeCell ref="J304:J305"/>
    <mergeCell ref="A302:A303"/>
    <mergeCell ref="B302:B303"/>
    <mergeCell ref="C302:C303"/>
    <mergeCell ref="D302:E303"/>
    <mergeCell ref="F302:G303"/>
    <mergeCell ref="H302:H303"/>
    <mergeCell ref="I314:I315"/>
    <mergeCell ref="J314:J315"/>
    <mergeCell ref="B316:B317"/>
    <mergeCell ref="C316:C317"/>
    <mergeCell ref="F316:F317"/>
    <mergeCell ref="G316:G317"/>
    <mergeCell ref="H316:H317"/>
    <mergeCell ref="I316:I317"/>
    <mergeCell ref="J316:J317"/>
    <mergeCell ref="J310:J311"/>
    <mergeCell ref="A312:A317"/>
    <mergeCell ref="B312:B313"/>
    <mergeCell ref="C312:C313"/>
    <mergeCell ref="F312:F313"/>
    <mergeCell ref="G312:G313"/>
    <mergeCell ref="H312:H313"/>
    <mergeCell ref="I312:I313"/>
    <mergeCell ref="J312:J313"/>
    <mergeCell ref="B314:B315"/>
    <mergeCell ref="A310:A311"/>
    <mergeCell ref="B310:B311"/>
    <mergeCell ref="C310:C311"/>
    <mergeCell ref="D310:E311"/>
    <mergeCell ref="F310:G311"/>
    <mergeCell ref="H310:H311"/>
    <mergeCell ref="I322:I323"/>
    <mergeCell ref="A324:A327"/>
    <mergeCell ref="B324:B325"/>
    <mergeCell ref="C324:C325"/>
    <mergeCell ref="F324:F325"/>
    <mergeCell ref="G324:G325"/>
    <mergeCell ref="H324:H325"/>
    <mergeCell ref="I324:I325"/>
    <mergeCell ref="C320:C321"/>
    <mergeCell ref="F320:F321"/>
    <mergeCell ref="G320:G321"/>
    <mergeCell ref="H320:H321"/>
    <mergeCell ref="I320:I321"/>
    <mergeCell ref="B322:B323"/>
    <mergeCell ref="C322:C323"/>
    <mergeCell ref="F322:F323"/>
    <mergeCell ref="G322:G323"/>
    <mergeCell ref="H322:H323"/>
    <mergeCell ref="I330:I331"/>
    <mergeCell ref="J330:J331"/>
    <mergeCell ref="B318:B319"/>
    <mergeCell ref="C318:C319"/>
    <mergeCell ref="F318:F319"/>
    <mergeCell ref="G318:G319"/>
    <mergeCell ref="H318:H319"/>
    <mergeCell ref="I318:I319"/>
    <mergeCell ref="J318:J323"/>
    <mergeCell ref="B320:B321"/>
    <mergeCell ref="A330:A333"/>
    <mergeCell ref="B330:B331"/>
    <mergeCell ref="C330:C331"/>
    <mergeCell ref="F330:F331"/>
    <mergeCell ref="G330:G331"/>
    <mergeCell ref="H330:H331"/>
    <mergeCell ref="I326:I327"/>
    <mergeCell ref="J326:J327"/>
    <mergeCell ref="A328:A329"/>
    <mergeCell ref="B328:B329"/>
    <mergeCell ref="C328:C329"/>
    <mergeCell ref="F328:F329"/>
    <mergeCell ref="G328:G329"/>
    <mergeCell ref="H328:H329"/>
    <mergeCell ref="I328:I329"/>
    <mergeCell ref="J328:J329"/>
    <mergeCell ref="G336:G337"/>
    <mergeCell ref="H336:H337"/>
    <mergeCell ref="I336:I337"/>
    <mergeCell ref="J336:J337"/>
    <mergeCell ref="J324:J325"/>
    <mergeCell ref="B326:B327"/>
    <mergeCell ref="C326:C327"/>
    <mergeCell ref="F326:F327"/>
    <mergeCell ref="G326:G327"/>
    <mergeCell ref="H326:H327"/>
    <mergeCell ref="I332:I333"/>
    <mergeCell ref="J332:J333"/>
    <mergeCell ref="A334:A337"/>
    <mergeCell ref="B334:B335"/>
    <mergeCell ref="C334:C335"/>
    <mergeCell ref="F334:F335"/>
    <mergeCell ref="G334:G335"/>
    <mergeCell ref="H334:H335"/>
    <mergeCell ref="I334:I335"/>
    <mergeCell ref="J334:J335"/>
    <mergeCell ref="G340:G341"/>
    <mergeCell ref="H340:H341"/>
    <mergeCell ref="B332:B333"/>
    <mergeCell ref="C332:C333"/>
    <mergeCell ref="F332:F333"/>
    <mergeCell ref="G332:G333"/>
    <mergeCell ref="H332:H333"/>
    <mergeCell ref="B336:B337"/>
    <mergeCell ref="C336:C337"/>
    <mergeCell ref="F336:F337"/>
    <mergeCell ref="B342:B343"/>
    <mergeCell ref="C342:C343"/>
    <mergeCell ref="H342:H343"/>
    <mergeCell ref="I342:I343"/>
    <mergeCell ref="J342:J343"/>
    <mergeCell ref="I338:I339"/>
    <mergeCell ref="J338:J339"/>
    <mergeCell ref="B340:B341"/>
    <mergeCell ref="C340:C341"/>
    <mergeCell ref="F340:F341"/>
    <mergeCell ref="F342:F343"/>
    <mergeCell ref="G342:G343"/>
    <mergeCell ref="I340:I341"/>
    <mergeCell ref="J340:J341"/>
    <mergeCell ref="A338:A343"/>
    <mergeCell ref="B338:B339"/>
    <mergeCell ref="C338:C339"/>
    <mergeCell ref="F338:F339"/>
    <mergeCell ref="G338:G339"/>
    <mergeCell ref="H338:H339"/>
  </mergeCells>
  <printOptions horizontalCentered="1" verticalCentered="1"/>
  <pageMargins left="0.2" right="0.2" top="0.3" bottom="0.3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workbookViewId="0">
      <pane ySplit="5" topLeftCell="A6" activePane="bottomLeft" state="frozen"/>
      <selection pane="bottomLeft" activeCell="D3" sqref="D3:G4"/>
    </sheetView>
  </sheetViews>
  <sheetFormatPr defaultRowHeight="11.25" x14ac:dyDescent="0.2"/>
  <cols>
    <col min="1" max="1" width="21.140625" style="3" customWidth="1"/>
    <col min="2" max="2" width="15.5703125" style="3" customWidth="1"/>
    <col min="3" max="3" width="14.85546875" style="22" customWidth="1"/>
    <col min="4" max="4" width="3.140625" style="3" customWidth="1"/>
    <col min="5" max="5" width="8.42578125" style="4" customWidth="1"/>
    <col min="6" max="6" width="3.140625" style="3" customWidth="1"/>
    <col min="7" max="7" width="8.85546875" style="4" customWidth="1"/>
    <col min="8" max="8" width="10.7109375" style="3" customWidth="1"/>
    <col min="9" max="9" width="9.7109375" style="3" customWidth="1"/>
    <col min="10" max="10" width="12" style="3" customWidth="1"/>
    <col min="11" max="11" width="4.42578125" style="64" customWidth="1"/>
    <col min="12" max="12" width="7.85546875" style="55" customWidth="1"/>
    <col min="13" max="13" width="8.140625" style="55" customWidth="1"/>
    <col min="14" max="14" width="7" style="55" customWidth="1"/>
    <col min="15" max="16384" width="9.140625" style="3"/>
  </cols>
  <sheetData>
    <row r="1" spans="1:14" x14ac:dyDescent="0.2">
      <c r="A1" s="2" t="s">
        <v>458</v>
      </c>
    </row>
    <row r="2" spans="1:14" x14ac:dyDescent="0.2">
      <c r="A2" s="224" t="s">
        <v>559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6"/>
    </row>
    <row r="3" spans="1:14" ht="14.25" customHeight="1" x14ac:dyDescent="0.2">
      <c r="A3" s="193" t="s">
        <v>460</v>
      </c>
      <c r="B3" s="248" t="s">
        <v>461</v>
      </c>
      <c r="C3" s="193" t="s">
        <v>462</v>
      </c>
      <c r="D3" s="248" t="s">
        <v>6</v>
      </c>
      <c r="E3" s="248"/>
      <c r="F3" s="248"/>
      <c r="G3" s="248"/>
      <c r="H3" s="248" t="s">
        <v>463</v>
      </c>
      <c r="I3" s="243" t="s">
        <v>5</v>
      </c>
      <c r="J3" s="243"/>
      <c r="K3" s="243"/>
      <c r="L3" s="243"/>
      <c r="M3" s="243"/>
      <c r="N3" s="243"/>
    </row>
    <row r="4" spans="1:14" ht="18.75" customHeight="1" x14ac:dyDescent="0.2">
      <c r="A4" s="192"/>
      <c r="B4" s="248"/>
      <c r="C4" s="193"/>
      <c r="D4" s="248"/>
      <c r="E4" s="248"/>
      <c r="F4" s="248"/>
      <c r="G4" s="248"/>
      <c r="H4" s="248"/>
      <c r="I4" s="248" t="s">
        <v>4</v>
      </c>
      <c r="J4" s="248" t="s">
        <v>464</v>
      </c>
      <c r="K4" s="248" t="s">
        <v>465</v>
      </c>
      <c r="L4" s="248"/>
      <c r="M4" s="248"/>
      <c r="N4" s="248"/>
    </row>
    <row r="5" spans="1:14" ht="20.25" customHeight="1" x14ac:dyDescent="0.2">
      <c r="A5" s="192"/>
      <c r="B5" s="248"/>
      <c r="C5" s="193"/>
      <c r="D5" s="249">
        <v>2018</v>
      </c>
      <c r="E5" s="249"/>
      <c r="F5" s="249">
        <v>2019</v>
      </c>
      <c r="G5" s="249"/>
      <c r="H5" s="248"/>
      <c r="I5" s="248"/>
      <c r="J5" s="248"/>
      <c r="K5" s="30" t="s">
        <v>3</v>
      </c>
      <c r="L5" s="56" t="s">
        <v>466</v>
      </c>
      <c r="M5" s="288" t="s">
        <v>684</v>
      </c>
      <c r="N5" s="56" t="s">
        <v>467</v>
      </c>
    </row>
    <row r="6" spans="1:14" s="1" customFormat="1" ht="12.75" x14ac:dyDescent="0.2">
      <c r="A6" s="33" t="s">
        <v>570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s="1" customFormat="1" ht="30" customHeight="1" x14ac:dyDescent="0.2">
      <c r="A7" s="171" t="s">
        <v>38</v>
      </c>
      <c r="B7" s="170"/>
      <c r="C7" s="170"/>
      <c r="D7" s="168"/>
      <c r="E7" s="168"/>
      <c r="F7" s="168"/>
      <c r="G7" s="168"/>
      <c r="H7" s="170"/>
      <c r="I7" s="170"/>
      <c r="J7" s="170"/>
      <c r="K7" s="6">
        <v>2018</v>
      </c>
      <c r="L7" s="7"/>
      <c r="M7" s="7"/>
      <c r="N7" s="7"/>
    </row>
    <row r="8" spans="1:14" s="1" customFormat="1" ht="30" customHeight="1" x14ac:dyDescent="0.2">
      <c r="A8" s="171"/>
      <c r="B8" s="170"/>
      <c r="C8" s="170"/>
      <c r="D8" s="168"/>
      <c r="E8" s="168"/>
      <c r="F8" s="168"/>
      <c r="G8" s="168"/>
      <c r="H8" s="170"/>
      <c r="I8" s="170"/>
      <c r="J8" s="170"/>
      <c r="K8" s="6">
        <v>2019</v>
      </c>
      <c r="L8" s="7"/>
      <c r="M8" s="7"/>
      <c r="N8" s="7"/>
    </row>
    <row r="9" spans="1:14" s="1" customFormat="1" ht="39.950000000000003" customHeight="1" x14ac:dyDescent="0.2">
      <c r="A9" s="171" t="s">
        <v>39</v>
      </c>
      <c r="B9" s="170"/>
      <c r="C9" s="170"/>
      <c r="D9" s="168"/>
      <c r="E9" s="168"/>
      <c r="F9" s="168"/>
      <c r="G9" s="168"/>
      <c r="H9" s="170"/>
      <c r="I9" s="170"/>
      <c r="J9" s="170"/>
      <c r="K9" s="6">
        <v>2018</v>
      </c>
      <c r="L9" s="7"/>
      <c r="M9" s="7"/>
      <c r="N9" s="7"/>
    </row>
    <row r="10" spans="1:14" s="1" customFormat="1" ht="39.950000000000003" customHeight="1" x14ac:dyDescent="0.2">
      <c r="A10" s="171"/>
      <c r="B10" s="170"/>
      <c r="C10" s="170"/>
      <c r="D10" s="168"/>
      <c r="E10" s="168"/>
      <c r="F10" s="168"/>
      <c r="G10" s="168"/>
      <c r="H10" s="170"/>
      <c r="I10" s="170"/>
      <c r="J10" s="170"/>
      <c r="K10" s="6">
        <v>2019</v>
      </c>
      <c r="L10" s="7"/>
      <c r="M10" s="7"/>
      <c r="N10" s="7"/>
    </row>
    <row r="11" spans="1:14" s="107" customFormat="1" ht="39.950000000000003" customHeight="1" x14ac:dyDescent="0.2">
      <c r="A11" s="171" t="s">
        <v>40</v>
      </c>
      <c r="B11" s="171" t="s">
        <v>560</v>
      </c>
      <c r="C11" s="171" t="s">
        <v>436</v>
      </c>
      <c r="D11" s="6" t="s">
        <v>9</v>
      </c>
      <c r="E11" s="6"/>
      <c r="F11" s="168" t="s">
        <v>8</v>
      </c>
      <c r="G11" s="168">
        <v>1</v>
      </c>
      <c r="H11" s="168" t="s">
        <v>437</v>
      </c>
      <c r="I11" s="171" t="s">
        <v>750</v>
      </c>
      <c r="J11" s="171" t="s">
        <v>751</v>
      </c>
      <c r="K11" s="6">
        <v>2018</v>
      </c>
      <c r="L11" s="7">
        <v>3</v>
      </c>
      <c r="M11" s="7">
        <v>0</v>
      </c>
      <c r="N11" s="7">
        <v>3</v>
      </c>
    </row>
    <row r="12" spans="1:14" s="107" customFormat="1" ht="39.950000000000003" customHeight="1" x14ac:dyDescent="0.2">
      <c r="A12" s="171"/>
      <c r="B12" s="260"/>
      <c r="C12" s="260"/>
      <c r="D12" s="6" t="s">
        <v>8</v>
      </c>
      <c r="E12" s="6">
        <v>1</v>
      </c>
      <c r="F12" s="168"/>
      <c r="G12" s="261"/>
      <c r="H12" s="262"/>
      <c r="I12" s="168"/>
      <c r="J12" s="171"/>
      <c r="K12" s="6">
        <v>2019</v>
      </c>
      <c r="L12" s="7">
        <v>3</v>
      </c>
      <c r="M12" s="7">
        <v>0</v>
      </c>
      <c r="N12" s="7">
        <v>3</v>
      </c>
    </row>
    <row r="13" spans="1:14" s="107" customFormat="1" ht="24.95" customHeight="1" x14ac:dyDescent="0.2">
      <c r="A13" s="259"/>
      <c r="B13" s="171" t="s">
        <v>442</v>
      </c>
      <c r="C13" s="171" t="s">
        <v>438</v>
      </c>
      <c r="D13" s="6" t="s">
        <v>9</v>
      </c>
      <c r="E13" s="6" t="s">
        <v>417</v>
      </c>
      <c r="F13" s="168" t="s">
        <v>8</v>
      </c>
      <c r="G13" s="168">
        <v>120</v>
      </c>
      <c r="H13" s="168" t="s">
        <v>437</v>
      </c>
      <c r="I13" s="168" t="s">
        <v>290</v>
      </c>
      <c r="J13" s="171" t="s">
        <v>752</v>
      </c>
      <c r="K13" s="6">
        <v>2018</v>
      </c>
      <c r="L13" s="57">
        <v>3</v>
      </c>
      <c r="M13" s="57">
        <v>0.97</v>
      </c>
      <c r="N13" s="57">
        <f>+L13-M13</f>
        <v>2.0300000000000002</v>
      </c>
    </row>
    <row r="14" spans="1:14" s="107" customFormat="1" ht="24.95" customHeight="1" x14ac:dyDescent="0.2">
      <c r="A14" s="259"/>
      <c r="B14" s="260"/>
      <c r="C14" s="260"/>
      <c r="D14" s="6" t="s">
        <v>8</v>
      </c>
      <c r="E14" s="6">
        <v>120</v>
      </c>
      <c r="F14" s="168"/>
      <c r="G14" s="261"/>
      <c r="H14" s="262" t="s">
        <v>437</v>
      </c>
      <c r="I14" s="168"/>
      <c r="J14" s="171"/>
      <c r="K14" s="6">
        <v>2019</v>
      </c>
      <c r="L14" s="57">
        <v>3</v>
      </c>
      <c r="M14" s="57">
        <v>0</v>
      </c>
      <c r="N14" s="57">
        <v>3</v>
      </c>
    </row>
    <row r="15" spans="1:14" s="107" customFormat="1" ht="35.1" customHeight="1" x14ac:dyDescent="0.2">
      <c r="A15" s="259"/>
      <c r="B15" s="171" t="s">
        <v>327</v>
      </c>
      <c r="C15" s="168" t="s">
        <v>328</v>
      </c>
      <c r="D15" s="6" t="s">
        <v>9</v>
      </c>
      <c r="E15" s="6"/>
      <c r="F15" s="168" t="s">
        <v>8</v>
      </c>
      <c r="G15" s="168">
        <v>15</v>
      </c>
      <c r="H15" s="168" t="s">
        <v>439</v>
      </c>
      <c r="I15" s="168" t="s">
        <v>290</v>
      </c>
      <c r="J15" s="171" t="s">
        <v>753</v>
      </c>
      <c r="K15" s="6">
        <v>2018</v>
      </c>
      <c r="L15" s="57">
        <v>1</v>
      </c>
      <c r="M15" s="57">
        <v>0.13500000000000001</v>
      </c>
      <c r="N15" s="57">
        <f>+L15-M15</f>
        <v>0.86499999999999999</v>
      </c>
    </row>
    <row r="16" spans="1:14" s="107" customFormat="1" ht="35.1" customHeight="1" x14ac:dyDescent="0.2">
      <c r="A16" s="259"/>
      <c r="B16" s="260"/>
      <c r="C16" s="168"/>
      <c r="D16" s="6" t="s">
        <v>8</v>
      </c>
      <c r="E16" s="6">
        <v>15</v>
      </c>
      <c r="F16" s="168"/>
      <c r="G16" s="261"/>
      <c r="H16" s="168"/>
      <c r="I16" s="168"/>
      <c r="J16" s="171"/>
      <c r="K16" s="6">
        <v>2019</v>
      </c>
      <c r="L16" s="57">
        <v>1</v>
      </c>
      <c r="M16" s="57">
        <v>0</v>
      </c>
      <c r="N16" s="57">
        <f>L16-M16</f>
        <v>1</v>
      </c>
    </row>
    <row r="17" spans="1:14" s="107" customFormat="1" ht="30" customHeight="1" x14ac:dyDescent="0.2">
      <c r="A17" s="259"/>
      <c r="B17" s="171" t="s">
        <v>329</v>
      </c>
      <c r="C17" s="171" t="s">
        <v>330</v>
      </c>
      <c r="D17" s="6" t="s">
        <v>9</v>
      </c>
      <c r="E17" s="6"/>
      <c r="F17" s="168" t="s">
        <v>8</v>
      </c>
      <c r="G17" s="168">
        <v>100</v>
      </c>
      <c r="H17" s="168" t="s">
        <v>437</v>
      </c>
      <c r="I17" s="168" t="s">
        <v>290</v>
      </c>
      <c r="J17" s="171" t="s">
        <v>440</v>
      </c>
      <c r="K17" s="6">
        <v>2018</v>
      </c>
      <c r="L17" s="57">
        <v>7</v>
      </c>
      <c r="M17" s="57">
        <v>0.67</v>
      </c>
      <c r="N17" s="57">
        <f>+L17-M17</f>
        <v>6.33</v>
      </c>
    </row>
    <row r="18" spans="1:14" s="107" customFormat="1" ht="30" customHeight="1" x14ac:dyDescent="0.2">
      <c r="A18" s="259"/>
      <c r="B18" s="255"/>
      <c r="C18" s="255"/>
      <c r="D18" s="6" t="s">
        <v>8</v>
      </c>
      <c r="E18" s="6">
        <v>100</v>
      </c>
      <c r="F18" s="168"/>
      <c r="G18" s="261"/>
      <c r="H18" s="168"/>
      <c r="I18" s="168"/>
      <c r="J18" s="171"/>
      <c r="K18" s="6">
        <v>2019</v>
      </c>
      <c r="L18" s="57">
        <v>7</v>
      </c>
      <c r="M18" s="57">
        <v>0</v>
      </c>
      <c r="N18" s="57">
        <v>7</v>
      </c>
    </row>
    <row r="19" spans="1:14" s="107" customFormat="1" ht="24.95" customHeight="1" x14ac:dyDescent="0.2">
      <c r="A19" s="259"/>
      <c r="B19" s="171" t="s">
        <v>331</v>
      </c>
      <c r="C19" s="171" t="s">
        <v>332</v>
      </c>
      <c r="D19" s="6" t="s">
        <v>9</v>
      </c>
      <c r="E19" s="6"/>
      <c r="F19" s="168" t="s">
        <v>8</v>
      </c>
      <c r="G19" s="168">
        <v>600</v>
      </c>
      <c r="H19" s="168" t="s">
        <v>437</v>
      </c>
      <c r="I19" s="168" t="s">
        <v>290</v>
      </c>
      <c r="J19" s="171" t="s">
        <v>441</v>
      </c>
      <c r="K19" s="6">
        <v>2018</v>
      </c>
      <c r="L19" s="57">
        <v>4</v>
      </c>
      <c r="M19" s="57">
        <v>1.8</v>
      </c>
      <c r="N19" s="57">
        <f>+L19-M19</f>
        <v>2.2000000000000002</v>
      </c>
    </row>
    <row r="20" spans="1:14" s="107" customFormat="1" ht="24.95" customHeight="1" x14ac:dyDescent="0.2">
      <c r="A20" s="259"/>
      <c r="B20" s="260"/>
      <c r="C20" s="260"/>
      <c r="D20" s="6" t="s">
        <v>8</v>
      </c>
      <c r="E20" s="6">
        <v>300</v>
      </c>
      <c r="F20" s="168"/>
      <c r="G20" s="261"/>
      <c r="H20" s="168"/>
      <c r="I20" s="168"/>
      <c r="J20" s="171"/>
      <c r="K20" s="6">
        <v>2019</v>
      </c>
      <c r="L20" s="57">
        <v>4</v>
      </c>
      <c r="M20" s="57">
        <v>0</v>
      </c>
      <c r="N20" s="57">
        <f>L20-M20</f>
        <v>4</v>
      </c>
    </row>
    <row r="21" spans="1:14" s="1" customFormat="1" ht="12.75" x14ac:dyDescent="0.2">
      <c r="A21" s="114" t="s">
        <v>571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</row>
    <row r="22" spans="1:14" s="1" customFormat="1" ht="39.950000000000003" customHeight="1" x14ac:dyDescent="0.2">
      <c r="A22" s="171" t="s">
        <v>232</v>
      </c>
      <c r="B22" s="171" t="s">
        <v>224</v>
      </c>
      <c r="C22" s="171" t="s">
        <v>180</v>
      </c>
      <c r="D22" s="6" t="s">
        <v>9</v>
      </c>
      <c r="E22" s="7"/>
      <c r="F22" s="174" t="s">
        <v>8</v>
      </c>
      <c r="G22" s="212">
        <v>3</v>
      </c>
      <c r="H22" s="168" t="s">
        <v>181</v>
      </c>
      <c r="I22" s="170"/>
      <c r="J22" s="171" t="s">
        <v>225</v>
      </c>
      <c r="K22" s="6">
        <v>2018</v>
      </c>
      <c r="L22" s="16">
        <v>150</v>
      </c>
      <c r="M22" s="16">
        <v>0</v>
      </c>
      <c r="N22" s="16">
        <f>+L22-M22</f>
        <v>150</v>
      </c>
    </row>
    <row r="23" spans="1:14" s="1" customFormat="1" ht="39.950000000000003" customHeight="1" x14ac:dyDescent="0.2">
      <c r="A23" s="171"/>
      <c r="B23" s="171"/>
      <c r="C23" s="171"/>
      <c r="D23" s="6" t="s">
        <v>8</v>
      </c>
      <c r="E23" s="7">
        <v>3</v>
      </c>
      <c r="F23" s="174"/>
      <c r="G23" s="212"/>
      <c r="H23" s="168"/>
      <c r="I23" s="170"/>
      <c r="J23" s="171"/>
      <c r="K23" s="6">
        <v>2019</v>
      </c>
      <c r="L23" s="16">
        <v>175.5</v>
      </c>
      <c r="M23" s="16">
        <v>0</v>
      </c>
      <c r="N23" s="16">
        <f>+L23-M23</f>
        <v>175.5</v>
      </c>
    </row>
    <row r="24" spans="1:14" s="1" customFormat="1" ht="30" customHeight="1" x14ac:dyDescent="0.2">
      <c r="A24" s="171"/>
      <c r="B24" s="171" t="s">
        <v>226</v>
      </c>
      <c r="C24" s="171" t="s">
        <v>182</v>
      </c>
      <c r="D24" s="6" t="s">
        <v>9</v>
      </c>
      <c r="E24" s="7"/>
      <c r="F24" s="168" t="s">
        <v>8</v>
      </c>
      <c r="G24" s="169">
        <v>1</v>
      </c>
      <c r="H24" s="168" t="s">
        <v>181</v>
      </c>
      <c r="I24" s="170"/>
      <c r="J24" s="171"/>
      <c r="K24" s="6">
        <v>2018</v>
      </c>
      <c r="L24" s="16">
        <v>500</v>
      </c>
      <c r="M24" s="16">
        <v>350</v>
      </c>
      <c r="N24" s="16">
        <f>+L24-M24</f>
        <v>150</v>
      </c>
    </row>
    <row r="25" spans="1:14" s="1" customFormat="1" ht="30" customHeight="1" x14ac:dyDescent="0.2">
      <c r="A25" s="171"/>
      <c r="B25" s="171"/>
      <c r="C25" s="174"/>
      <c r="D25" s="6" t="s">
        <v>8</v>
      </c>
      <c r="E25" s="7">
        <v>1</v>
      </c>
      <c r="F25" s="168"/>
      <c r="G25" s="169"/>
      <c r="H25" s="168"/>
      <c r="I25" s="170"/>
      <c r="J25" s="171"/>
      <c r="K25" s="6">
        <v>2019</v>
      </c>
      <c r="L25" s="16">
        <v>350.5</v>
      </c>
      <c r="M25" s="16">
        <v>0</v>
      </c>
      <c r="N25" s="16">
        <f>+L25-M25</f>
        <v>350.5</v>
      </c>
    </row>
    <row r="26" spans="1:14" s="107" customFormat="1" ht="39.950000000000003" customHeight="1" x14ac:dyDescent="0.2">
      <c r="A26" s="171" t="s">
        <v>41</v>
      </c>
      <c r="B26" s="170"/>
      <c r="C26" s="170"/>
      <c r="D26" s="168"/>
      <c r="E26" s="168"/>
      <c r="F26" s="168"/>
      <c r="G26" s="168"/>
      <c r="H26" s="170"/>
      <c r="I26" s="170"/>
      <c r="J26" s="170"/>
      <c r="K26" s="6">
        <v>2018</v>
      </c>
      <c r="L26" s="7"/>
      <c r="M26" s="7"/>
      <c r="N26" s="7"/>
    </row>
    <row r="27" spans="1:14" s="107" customFormat="1" ht="39.950000000000003" customHeight="1" x14ac:dyDescent="0.2">
      <c r="A27" s="171"/>
      <c r="B27" s="170"/>
      <c r="C27" s="170"/>
      <c r="D27" s="168"/>
      <c r="E27" s="168"/>
      <c r="F27" s="168"/>
      <c r="G27" s="168"/>
      <c r="H27" s="170"/>
      <c r="I27" s="170"/>
      <c r="J27" s="170"/>
      <c r="K27" s="6">
        <v>2019</v>
      </c>
      <c r="L27" s="7"/>
      <c r="M27" s="7"/>
      <c r="N27" s="7"/>
    </row>
    <row r="28" spans="1:14" s="107" customFormat="1" ht="39.950000000000003" customHeight="1" x14ac:dyDescent="0.2">
      <c r="A28" s="171" t="s">
        <v>42</v>
      </c>
      <c r="B28" s="171" t="s">
        <v>227</v>
      </c>
      <c r="C28" s="171" t="s">
        <v>228</v>
      </c>
      <c r="D28" s="6" t="s">
        <v>9</v>
      </c>
      <c r="E28" s="7"/>
      <c r="F28" s="168" t="s">
        <v>8</v>
      </c>
      <c r="G28" s="169">
        <v>0</v>
      </c>
      <c r="H28" s="168" t="s">
        <v>181</v>
      </c>
      <c r="I28" s="173"/>
      <c r="J28" s="173"/>
      <c r="K28" s="6">
        <v>2018</v>
      </c>
      <c r="L28" s="16">
        <v>30.5</v>
      </c>
      <c r="M28" s="16">
        <v>5</v>
      </c>
      <c r="N28" s="16">
        <f>+L28-M28</f>
        <v>25.5</v>
      </c>
    </row>
    <row r="29" spans="1:14" s="107" customFormat="1" ht="39.950000000000003" customHeight="1" x14ac:dyDescent="0.2">
      <c r="A29" s="171"/>
      <c r="B29" s="171"/>
      <c r="C29" s="171"/>
      <c r="D29" s="6" t="s">
        <v>8</v>
      </c>
      <c r="E29" s="7">
        <v>1</v>
      </c>
      <c r="F29" s="168"/>
      <c r="G29" s="169"/>
      <c r="H29" s="168"/>
      <c r="I29" s="173"/>
      <c r="J29" s="173"/>
      <c r="K29" s="6">
        <v>2019</v>
      </c>
      <c r="L29" s="16">
        <v>30.5</v>
      </c>
      <c r="M29" s="16">
        <v>0</v>
      </c>
      <c r="N29" s="16">
        <f>+L29-M29</f>
        <v>30.5</v>
      </c>
    </row>
    <row r="30" spans="1:14" s="107" customFormat="1" ht="54.95" customHeight="1" x14ac:dyDescent="0.2">
      <c r="A30" s="171"/>
      <c r="B30" s="171" t="s">
        <v>229</v>
      </c>
      <c r="C30" s="171" t="s">
        <v>230</v>
      </c>
      <c r="D30" s="6" t="s">
        <v>9</v>
      </c>
      <c r="E30" s="7"/>
      <c r="F30" s="168" t="s">
        <v>8</v>
      </c>
      <c r="G30" s="7"/>
      <c r="H30" s="168" t="s">
        <v>181</v>
      </c>
      <c r="I30" s="173" t="s">
        <v>183</v>
      </c>
      <c r="J30" s="171" t="s">
        <v>231</v>
      </c>
      <c r="K30" s="6">
        <v>2018</v>
      </c>
      <c r="L30" s="16">
        <v>2.5</v>
      </c>
      <c r="M30" s="16">
        <v>0</v>
      </c>
      <c r="N30" s="16">
        <f>+L30-M30</f>
        <v>2.5</v>
      </c>
    </row>
    <row r="31" spans="1:14" s="107" customFormat="1" ht="54.95" customHeight="1" x14ac:dyDescent="0.2">
      <c r="A31" s="171"/>
      <c r="B31" s="171"/>
      <c r="C31" s="171"/>
      <c r="D31" s="6" t="s">
        <v>8</v>
      </c>
      <c r="E31" s="7">
        <v>0</v>
      </c>
      <c r="F31" s="168"/>
      <c r="G31" s="7">
        <v>1</v>
      </c>
      <c r="H31" s="168"/>
      <c r="I31" s="173"/>
      <c r="J31" s="171"/>
      <c r="K31" s="6">
        <v>2019</v>
      </c>
      <c r="L31" s="16">
        <v>2.5</v>
      </c>
      <c r="M31" s="16">
        <v>0</v>
      </c>
      <c r="N31" s="16">
        <f>+L31-M31</f>
        <v>2.5</v>
      </c>
    </row>
    <row r="32" spans="1:14" s="107" customFormat="1" ht="39.950000000000003" customHeight="1" x14ac:dyDescent="0.2">
      <c r="A32" s="258"/>
      <c r="B32" s="171" t="s">
        <v>333</v>
      </c>
      <c r="C32" s="171" t="s">
        <v>334</v>
      </c>
      <c r="D32" s="40" t="s">
        <v>9</v>
      </c>
      <c r="E32" s="80"/>
      <c r="F32" s="177" t="s">
        <v>8</v>
      </c>
      <c r="G32" s="241">
        <v>200</v>
      </c>
      <c r="H32" s="171" t="s">
        <v>437</v>
      </c>
      <c r="I32" s="171" t="s">
        <v>290</v>
      </c>
      <c r="J32" s="171" t="s">
        <v>443</v>
      </c>
      <c r="K32" s="40">
        <v>2018</v>
      </c>
      <c r="L32" s="108">
        <v>2</v>
      </c>
      <c r="M32" s="108">
        <v>0.25</v>
      </c>
      <c r="N32" s="108">
        <f t="shared" ref="N32:N37" si="0">+L32-M32</f>
        <v>1.75</v>
      </c>
    </row>
    <row r="33" spans="1:14" s="107" customFormat="1" ht="39.950000000000003" customHeight="1" x14ac:dyDescent="0.2">
      <c r="A33" s="258"/>
      <c r="B33" s="255"/>
      <c r="C33" s="171"/>
      <c r="D33" s="40" t="s">
        <v>8</v>
      </c>
      <c r="E33" s="80">
        <v>200</v>
      </c>
      <c r="F33" s="177"/>
      <c r="G33" s="256"/>
      <c r="H33" s="196"/>
      <c r="I33" s="196"/>
      <c r="J33" s="196"/>
      <c r="K33" s="40">
        <v>2019</v>
      </c>
      <c r="L33" s="108">
        <v>2</v>
      </c>
      <c r="M33" s="16">
        <v>0</v>
      </c>
      <c r="N33" s="108">
        <f t="shared" si="0"/>
        <v>2</v>
      </c>
    </row>
    <row r="34" spans="1:14" s="107" customFormat="1" ht="30" customHeight="1" x14ac:dyDescent="0.2">
      <c r="A34" s="258"/>
      <c r="B34" s="171" t="s">
        <v>561</v>
      </c>
      <c r="C34" s="171" t="s">
        <v>335</v>
      </c>
      <c r="D34" s="40" t="s">
        <v>9</v>
      </c>
      <c r="E34" s="109"/>
      <c r="F34" s="178" t="s">
        <v>8</v>
      </c>
      <c r="G34" s="257">
        <v>500</v>
      </c>
      <c r="H34" s="171" t="s">
        <v>437</v>
      </c>
      <c r="I34" s="171" t="s">
        <v>290</v>
      </c>
      <c r="J34" s="171" t="s">
        <v>754</v>
      </c>
      <c r="K34" s="40">
        <v>2018</v>
      </c>
      <c r="L34" s="108">
        <v>1</v>
      </c>
      <c r="M34" s="108">
        <v>0.27</v>
      </c>
      <c r="N34" s="108">
        <f t="shared" si="0"/>
        <v>0.73</v>
      </c>
    </row>
    <row r="35" spans="1:14" s="107" customFormat="1" ht="30" customHeight="1" x14ac:dyDescent="0.2">
      <c r="A35" s="258"/>
      <c r="B35" s="255"/>
      <c r="C35" s="171"/>
      <c r="D35" s="40" t="s">
        <v>8</v>
      </c>
      <c r="E35" s="109">
        <v>500</v>
      </c>
      <c r="F35" s="178"/>
      <c r="G35" s="256"/>
      <c r="H35" s="196"/>
      <c r="I35" s="196"/>
      <c r="J35" s="171"/>
      <c r="K35" s="40">
        <v>2019</v>
      </c>
      <c r="L35" s="108">
        <v>1</v>
      </c>
      <c r="M35" s="108">
        <v>0</v>
      </c>
      <c r="N35" s="108">
        <f t="shared" si="0"/>
        <v>1</v>
      </c>
    </row>
    <row r="36" spans="1:14" s="107" customFormat="1" ht="30" customHeight="1" x14ac:dyDescent="0.2">
      <c r="A36" s="258"/>
      <c r="B36" s="171" t="s">
        <v>336</v>
      </c>
      <c r="C36" s="171" t="s">
        <v>337</v>
      </c>
      <c r="D36" s="40" t="s">
        <v>9</v>
      </c>
      <c r="E36" s="40"/>
      <c r="F36" s="177" t="s">
        <v>8</v>
      </c>
      <c r="G36" s="178">
        <v>35</v>
      </c>
      <c r="H36" s="168" t="s">
        <v>437</v>
      </c>
      <c r="I36" s="168" t="s">
        <v>290</v>
      </c>
      <c r="J36" s="171" t="s">
        <v>444</v>
      </c>
      <c r="K36" s="40">
        <v>2018</v>
      </c>
      <c r="L36" s="108">
        <v>3</v>
      </c>
      <c r="M36" s="108">
        <v>1.1399999999999999</v>
      </c>
      <c r="N36" s="108">
        <f t="shared" si="0"/>
        <v>1.86</v>
      </c>
    </row>
    <row r="37" spans="1:14" s="107" customFormat="1" ht="30" customHeight="1" x14ac:dyDescent="0.2">
      <c r="A37" s="258"/>
      <c r="B37" s="255"/>
      <c r="C37" s="255"/>
      <c r="D37" s="40" t="s">
        <v>8</v>
      </c>
      <c r="E37" s="40">
        <v>35</v>
      </c>
      <c r="F37" s="177"/>
      <c r="G37" s="256"/>
      <c r="H37" s="195"/>
      <c r="I37" s="195"/>
      <c r="J37" s="196"/>
      <c r="K37" s="40">
        <v>2019</v>
      </c>
      <c r="L37" s="108">
        <v>3</v>
      </c>
      <c r="M37" s="108">
        <f>+M36</f>
        <v>1.1399999999999999</v>
      </c>
      <c r="N37" s="108">
        <f t="shared" si="0"/>
        <v>1.86</v>
      </c>
    </row>
    <row r="38" spans="1:14" ht="24.95" customHeight="1" x14ac:dyDescent="0.2">
      <c r="A38" s="254"/>
      <c r="B38" s="187" t="s">
        <v>562</v>
      </c>
      <c r="C38" s="202" t="s">
        <v>563</v>
      </c>
      <c r="D38" s="117"/>
      <c r="E38" s="117"/>
      <c r="F38" s="117"/>
      <c r="G38" s="197"/>
      <c r="H38" s="197" t="s">
        <v>564</v>
      </c>
      <c r="I38" s="197"/>
      <c r="J38" s="187" t="s">
        <v>755</v>
      </c>
      <c r="K38" s="117">
        <v>2018</v>
      </c>
      <c r="L38" s="110">
        <v>1474</v>
      </c>
      <c r="M38" s="118">
        <v>0</v>
      </c>
      <c r="N38" s="118">
        <v>1474</v>
      </c>
    </row>
    <row r="39" spans="1:14" ht="24.95" customHeight="1" x14ac:dyDescent="0.2">
      <c r="A39" s="254"/>
      <c r="B39" s="187"/>
      <c r="C39" s="202"/>
      <c r="D39" s="117" t="s">
        <v>8</v>
      </c>
      <c r="E39" s="117">
        <v>12</v>
      </c>
      <c r="F39" s="117"/>
      <c r="G39" s="195"/>
      <c r="H39" s="195"/>
      <c r="I39" s="195"/>
      <c r="J39" s="195"/>
      <c r="K39" s="117">
        <v>2019</v>
      </c>
      <c r="L39" s="118"/>
      <c r="M39" s="118"/>
      <c r="N39" s="118"/>
    </row>
    <row r="40" spans="1:14" ht="22.5" customHeight="1" x14ac:dyDescent="0.2">
      <c r="A40" s="254"/>
      <c r="B40" s="187" t="s">
        <v>565</v>
      </c>
      <c r="C40" s="202"/>
      <c r="D40" s="117"/>
      <c r="E40" s="117"/>
      <c r="F40" s="117"/>
      <c r="G40" s="197"/>
      <c r="H40" s="197" t="s">
        <v>564</v>
      </c>
      <c r="I40" s="197"/>
      <c r="J40" s="187" t="s">
        <v>755</v>
      </c>
      <c r="K40" s="117">
        <v>2018</v>
      </c>
      <c r="L40" s="118">
        <v>37</v>
      </c>
      <c r="M40" s="118">
        <v>37</v>
      </c>
      <c r="N40" s="118">
        <f>L40-M40</f>
        <v>0</v>
      </c>
    </row>
    <row r="41" spans="1:14" ht="22.5" customHeight="1" x14ac:dyDescent="0.2">
      <c r="A41" s="254"/>
      <c r="B41" s="187"/>
      <c r="C41" s="202"/>
      <c r="D41" s="117" t="s">
        <v>8</v>
      </c>
      <c r="E41" s="117">
        <v>100</v>
      </c>
      <c r="F41" s="117"/>
      <c r="G41" s="195"/>
      <c r="H41" s="195"/>
      <c r="I41" s="195"/>
      <c r="J41" s="195"/>
      <c r="K41" s="117">
        <v>2019</v>
      </c>
      <c r="L41" s="118"/>
      <c r="M41" s="118"/>
      <c r="N41" s="118">
        <f t="shared" ref="N41:N46" si="1">L41-M41</f>
        <v>0</v>
      </c>
    </row>
    <row r="42" spans="1:14" ht="30" customHeight="1" x14ac:dyDescent="0.2">
      <c r="A42" s="254"/>
      <c r="B42" s="187" t="s">
        <v>569</v>
      </c>
      <c r="C42" s="202"/>
      <c r="D42" s="117"/>
      <c r="E42" s="117"/>
      <c r="F42" s="117"/>
      <c r="G42" s="197"/>
      <c r="H42" s="197" t="s">
        <v>564</v>
      </c>
      <c r="I42" s="197"/>
      <c r="J42" s="187" t="s">
        <v>755</v>
      </c>
      <c r="K42" s="117">
        <v>2018</v>
      </c>
      <c r="L42" s="118">
        <v>610</v>
      </c>
      <c r="M42" s="118">
        <v>610</v>
      </c>
      <c r="N42" s="118">
        <f t="shared" si="1"/>
        <v>0</v>
      </c>
    </row>
    <row r="43" spans="1:14" ht="30" customHeight="1" x14ac:dyDescent="0.2">
      <c r="A43" s="254"/>
      <c r="B43" s="187"/>
      <c r="C43" s="202"/>
      <c r="D43" s="117" t="s">
        <v>8</v>
      </c>
      <c r="E43" s="117">
        <v>55</v>
      </c>
      <c r="F43" s="117"/>
      <c r="G43" s="195"/>
      <c r="H43" s="195"/>
      <c r="I43" s="195"/>
      <c r="J43" s="195"/>
      <c r="K43" s="117">
        <v>2019</v>
      </c>
      <c r="L43" s="118"/>
      <c r="M43" s="118"/>
      <c r="N43" s="118">
        <f t="shared" si="1"/>
        <v>0</v>
      </c>
    </row>
    <row r="44" spans="1:14" ht="39.950000000000003" customHeight="1" x14ac:dyDescent="0.2">
      <c r="A44" s="254"/>
      <c r="B44" s="187" t="s">
        <v>566</v>
      </c>
      <c r="C44" s="202" t="s">
        <v>567</v>
      </c>
      <c r="D44" s="117"/>
      <c r="E44" s="117"/>
      <c r="F44" s="117"/>
      <c r="G44" s="197"/>
      <c r="H44" s="197" t="s">
        <v>564</v>
      </c>
      <c r="I44" s="197"/>
      <c r="J44" s="187" t="s">
        <v>755</v>
      </c>
      <c r="K44" s="117">
        <v>2018</v>
      </c>
      <c r="L44" s="118">
        <v>10</v>
      </c>
      <c r="M44" s="118">
        <v>10</v>
      </c>
      <c r="N44" s="118">
        <f t="shared" si="1"/>
        <v>0</v>
      </c>
    </row>
    <row r="45" spans="1:14" ht="39.950000000000003" customHeight="1" x14ac:dyDescent="0.2">
      <c r="A45" s="254"/>
      <c r="B45" s="187"/>
      <c r="C45" s="202"/>
      <c r="D45" s="117" t="s">
        <v>8</v>
      </c>
      <c r="E45" s="117">
        <v>370</v>
      </c>
      <c r="F45" s="117"/>
      <c r="G45" s="195"/>
      <c r="H45" s="195"/>
      <c r="I45" s="195"/>
      <c r="J45" s="195"/>
      <c r="K45" s="117">
        <v>2019</v>
      </c>
      <c r="L45" s="118"/>
      <c r="M45" s="118"/>
      <c r="N45" s="118">
        <f t="shared" si="1"/>
        <v>0</v>
      </c>
    </row>
    <row r="46" spans="1:14" ht="24.95" customHeight="1" x14ac:dyDescent="0.2">
      <c r="A46" s="254"/>
      <c r="B46" s="187" t="s">
        <v>568</v>
      </c>
      <c r="C46" s="202"/>
      <c r="D46" s="117"/>
      <c r="E46" s="117"/>
      <c r="F46" s="117"/>
      <c r="G46" s="197"/>
      <c r="H46" s="197" t="s">
        <v>564</v>
      </c>
      <c r="I46" s="197"/>
      <c r="J46" s="187" t="s">
        <v>755</v>
      </c>
      <c r="K46" s="117">
        <v>2018</v>
      </c>
      <c r="L46" s="118">
        <v>855</v>
      </c>
      <c r="M46" s="118">
        <v>855</v>
      </c>
      <c r="N46" s="118">
        <f t="shared" si="1"/>
        <v>0</v>
      </c>
    </row>
    <row r="47" spans="1:14" ht="24.95" customHeight="1" x14ac:dyDescent="0.2">
      <c r="A47" s="254"/>
      <c r="B47" s="187"/>
      <c r="C47" s="202"/>
      <c r="D47" s="117" t="s">
        <v>8</v>
      </c>
      <c r="E47" s="117">
        <v>35</v>
      </c>
      <c r="F47" s="117"/>
      <c r="G47" s="195"/>
      <c r="H47" s="195"/>
      <c r="I47" s="195"/>
      <c r="J47" s="195"/>
      <c r="K47" s="117">
        <v>2019</v>
      </c>
      <c r="L47" s="118"/>
      <c r="M47" s="118"/>
      <c r="N47" s="118">
        <f>M47-L47</f>
        <v>0</v>
      </c>
    </row>
    <row r="48" spans="1:14" s="1" customFormat="1" ht="12.75" x14ac:dyDescent="0.2">
      <c r="A48" s="33" t="s">
        <v>601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</row>
    <row r="49" spans="1:14" s="1" customFormat="1" ht="50.1" customHeight="1" x14ac:dyDescent="0.2">
      <c r="A49" s="171" t="s">
        <v>43</v>
      </c>
      <c r="B49" s="171" t="s">
        <v>184</v>
      </c>
      <c r="C49" s="171" t="s">
        <v>185</v>
      </c>
      <c r="D49" s="6" t="s">
        <v>9</v>
      </c>
      <c r="E49" s="7"/>
      <c r="F49" s="168" t="s">
        <v>8</v>
      </c>
      <c r="G49" s="169">
        <v>150</v>
      </c>
      <c r="H49" s="171" t="s">
        <v>181</v>
      </c>
      <c r="I49" s="171"/>
      <c r="J49" s="171" t="s">
        <v>756</v>
      </c>
      <c r="K49" s="6">
        <v>2018</v>
      </c>
      <c r="L49" s="16">
        <v>0.35049999999999998</v>
      </c>
      <c r="M49" s="16">
        <v>0.1</v>
      </c>
      <c r="N49" s="16">
        <f t="shared" ref="N49:N54" si="2">+L49-M49</f>
        <v>0.25049999999999994</v>
      </c>
    </row>
    <row r="50" spans="1:14" s="1" customFormat="1" ht="50.1" customHeight="1" x14ac:dyDescent="0.2">
      <c r="A50" s="171"/>
      <c r="B50" s="171"/>
      <c r="C50" s="171"/>
      <c r="D50" s="6" t="s">
        <v>8</v>
      </c>
      <c r="E50" s="7">
        <v>100</v>
      </c>
      <c r="F50" s="168"/>
      <c r="G50" s="169"/>
      <c r="H50" s="171"/>
      <c r="I50" s="171"/>
      <c r="J50" s="171"/>
      <c r="K50" s="6">
        <v>2019</v>
      </c>
      <c r="L50" s="16">
        <v>0.5</v>
      </c>
      <c r="M50" s="16">
        <v>0</v>
      </c>
      <c r="N50" s="16">
        <f t="shared" si="2"/>
        <v>0.5</v>
      </c>
    </row>
    <row r="51" spans="1:14" s="76" customFormat="1" ht="30" customHeight="1" x14ac:dyDescent="0.2">
      <c r="A51" s="187"/>
      <c r="B51" s="187" t="s">
        <v>575</v>
      </c>
      <c r="C51" s="187" t="s">
        <v>572</v>
      </c>
      <c r="D51" s="119"/>
      <c r="E51" s="119"/>
      <c r="F51" s="119"/>
      <c r="G51" s="187"/>
      <c r="H51" s="187" t="s">
        <v>564</v>
      </c>
      <c r="I51" s="187"/>
      <c r="J51" s="187" t="s">
        <v>573</v>
      </c>
      <c r="K51" s="117">
        <v>2018</v>
      </c>
      <c r="L51" s="117">
        <v>119</v>
      </c>
      <c r="M51" s="117">
        <v>119</v>
      </c>
      <c r="N51" s="117">
        <f t="shared" si="2"/>
        <v>0</v>
      </c>
    </row>
    <row r="52" spans="1:14" s="76" customFormat="1" ht="30" customHeight="1" x14ac:dyDescent="0.2">
      <c r="A52" s="187"/>
      <c r="B52" s="187"/>
      <c r="C52" s="187"/>
      <c r="D52" s="119" t="s">
        <v>8</v>
      </c>
      <c r="E52" s="119">
        <v>12</v>
      </c>
      <c r="F52" s="119"/>
      <c r="G52" s="253"/>
      <c r="H52" s="187"/>
      <c r="I52" s="253"/>
      <c r="J52" s="187"/>
      <c r="K52" s="117">
        <v>2019</v>
      </c>
      <c r="L52" s="117"/>
      <c r="M52" s="117"/>
      <c r="N52" s="117">
        <f t="shared" si="2"/>
        <v>0</v>
      </c>
    </row>
    <row r="53" spans="1:14" s="76" customFormat="1" ht="30" customHeight="1" x14ac:dyDescent="0.2">
      <c r="A53" s="187"/>
      <c r="B53" s="187" t="s">
        <v>574</v>
      </c>
      <c r="C53" s="187" t="s">
        <v>572</v>
      </c>
      <c r="D53" s="119"/>
      <c r="E53" s="119"/>
      <c r="F53" s="119"/>
      <c r="G53" s="187"/>
      <c r="H53" s="187" t="s">
        <v>564</v>
      </c>
      <c r="I53" s="187"/>
      <c r="J53" s="187" t="s">
        <v>573</v>
      </c>
      <c r="K53" s="117">
        <v>2018</v>
      </c>
      <c r="L53" s="117">
        <v>453</v>
      </c>
      <c r="M53" s="117">
        <v>453</v>
      </c>
      <c r="N53" s="117">
        <f t="shared" si="2"/>
        <v>0</v>
      </c>
    </row>
    <row r="54" spans="1:14" s="76" customFormat="1" ht="30" customHeight="1" x14ac:dyDescent="0.2">
      <c r="A54" s="187"/>
      <c r="B54" s="187"/>
      <c r="C54" s="187"/>
      <c r="D54" s="119" t="s">
        <v>8</v>
      </c>
      <c r="E54" s="119">
        <v>19</v>
      </c>
      <c r="F54" s="119"/>
      <c r="G54" s="253"/>
      <c r="H54" s="187"/>
      <c r="I54" s="253"/>
      <c r="J54" s="187"/>
      <c r="K54" s="117">
        <v>2019</v>
      </c>
      <c r="L54" s="117"/>
      <c r="M54" s="117"/>
      <c r="N54" s="117">
        <f t="shared" si="2"/>
        <v>0</v>
      </c>
    </row>
    <row r="55" spans="1:14" s="1" customFormat="1" ht="12.75" x14ac:dyDescent="0.2">
      <c r="A55" s="33" t="s">
        <v>757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5"/>
    </row>
    <row r="56" spans="1:14" s="1" customFormat="1" ht="60" customHeight="1" x14ac:dyDescent="0.2">
      <c r="A56" s="237" t="s">
        <v>44</v>
      </c>
      <c r="B56" s="237" t="s">
        <v>433</v>
      </c>
      <c r="C56" s="237" t="s">
        <v>430</v>
      </c>
      <c r="D56" s="6" t="s">
        <v>9</v>
      </c>
      <c r="E56" s="6"/>
      <c r="F56" s="168"/>
      <c r="G56" s="168" t="s">
        <v>432</v>
      </c>
      <c r="H56" s="168" t="s">
        <v>431</v>
      </c>
      <c r="I56" s="168"/>
      <c r="J56" s="171" t="s">
        <v>759</v>
      </c>
      <c r="K56" s="6">
        <v>2018</v>
      </c>
      <c r="L56" s="57">
        <v>382.4</v>
      </c>
      <c r="M56" s="57">
        <v>382.4</v>
      </c>
      <c r="N56" s="57">
        <v>0</v>
      </c>
    </row>
    <row r="57" spans="1:14" s="1" customFormat="1" ht="60" customHeight="1" x14ac:dyDescent="0.2">
      <c r="A57" s="237"/>
      <c r="B57" s="237"/>
      <c r="C57" s="237"/>
      <c r="D57" s="6" t="s">
        <v>8</v>
      </c>
      <c r="E57" s="6" t="s">
        <v>434</v>
      </c>
      <c r="F57" s="185"/>
      <c r="G57" s="195"/>
      <c r="H57" s="168"/>
      <c r="I57" s="168"/>
      <c r="J57" s="168"/>
      <c r="K57" s="6">
        <v>2019</v>
      </c>
      <c r="L57" s="57">
        <v>477.1</v>
      </c>
      <c r="M57" s="57">
        <v>0</v>
      </c>
      <c r="N57" s="57" t="s">
        <v>435</v>
      </c>
    </row>
    <row r="58" spans="1:14" s="1" customFormat="1" ht="60" customHeight="1" x14ac:dyDescent="0.2">
      <c r="A58" s="171" t="s">
        <v>45</v>
      </c>
      <c r="B58" s="170"/>
      <c r="C58" s="170"/>
      <c r="D58" s="168"/>
      <c r="E58" s="168"/>
      <c r="F58" s="168"/>
      <c r="G58" s="168"/>
      <c r="H58" s="168"/>
      <c r="I58" s="168"/>
      <c r="J58" s="168"/>
      <c r="K58" s="6">
        <v>2018</v>
      </c>
      <c r="L58" s="7"/>
      <c r="M58" s="7"/>
      <c r="N58" s="32"/>
    </row>
    <row r="59" spans="1:14" s="1" customFormat="1" ht="60" customHeight="1" x14ac:dyDescent="0.2">
      <c r="A59" s="171"/>
      <c r="B59" s="170"/>
      <c r="C59" s="170"/>
      <c r="D59" s="168"/>
      <c r="E59" s="168"/>
      <c r="F59" s="168"/>
      <c r="G59" s="168"/>
      <c r="H59" s="168"/>
      <c r="I59" s="168"/>
      <c r="J59" s="168"/>
      <c r="K59" s="6">
        <v>2019</v>
      </c>
      <c r="L59" s="7"/>
      <c r="M59" s="7"/>
      <c r="N59" s="32"/>
    </row>
    <row r="60" spans="1:14" ht="30" customHeight="1" x14ac:dyDescent="0.2">
      <c r="A60" s="187"/>
      <c r="B60" s="187" t="s">
        <v>576</v>
      </c>
      <c r="C60" s="193" t="s">
        <v>577</v>
      </c>
      <c r="D60" s="165"/>
      <c r="E60" s="165"/>
      <c r="F60" s="165"/>
      <c r="G60" s="248">
        <v>245</v>
      </c>
      <c r="H60" s="193" t="s">
        <v>578</v>
      </c>
      <c r="I60" s="193"/>
      <c r="J60" s="193" t="s">
        <v>579</v>
      </c>
      <c r="K60" s="166">
        <v>2018</v>
      </c>
      <c r="L60" s="166">
        <v>496</v>
      </c>
      <c r="M60" s="166">
        <v>496</v>
      </c>
      <c r="N60" s="290"/>
    </row>
    <row r="61" spans="1:14" ht="30" customHeight="1" x14ac:dyDescent="0.2">
      <c r="A61" s="187"/>
      <c r="B61" s="187"/>
      <c r="C61" s="193"/>
      <c r="D61" s="165" t="s">
        <v>8</v>
      </c>
      <c r="E61" s="165">
        <v>445.4</v>
      </c>
      <c r="F61" s="165" t="s">
        <v>256</v>
      </c>
      <c r="G61" s="289"/>
      <c r="H61" s="193"/>
      <c r="I61" s="193"/>
      <c r="J61" s="193"/>
      <c r="K61" s="166">
        <v>2019</v>
      </c>
      <c r="L61" s="166">
        <v>353</v>
      </c>
      <c r="M61" s="166">
        <v>353</v>
      </c>
      <c r="N61" s="290"/>
    </row>
    <row r="62" spans="1:14" s="1" customFormat="1" ht="12.75" x14ac:dyDescent="0.2">
      <c r="A62" s="33" t="s">
        <v>758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5"/>
    </row>
    <row r="63" spans="1:14" s="112" customFormat="1" ht="39.950000000000003" customHeight="1" x14ac:dyDescent="0.2">
      <c r="A63" s="199" t="s">
        <v>580</v>
      </c>
      <c r="B63" s="199" t="s">
        <v>581</v>
      </c>
      <c r="C63" s="252" t="s">
        <v>599</v>
      </c>
      <c r="D63" s="251">
        <v>-5</v>
      </c>
      <c r="E63" s="204"/>
      <c r="F63" s="204">
        <v>10</v>
      </c>
      <c r="G63" s="204"/>
      <c r="H63" s="206" t="s">
        <v>582</v>
      </c>
      <c r="I63" s="199" t="s">
        <v>583</v>
      </c>
      <c r="J63" s="199" t="s">
        <v>584</v>
      </c>
      <c r="K63" s="106">
        <v>2018</v>
      </c>
      <c r="L63" s="105">
        <v>1.6</v>
      </c>
      <c r="M63" s="105">
        <v>0</v>
      </c>
      <c r="N63" s="105">
        <f t="shared" ref="N63:N70" si="3">+L63-M63</f>
        <v>1.6</v>
      </c>
    </row>
    <row r="64" spans="1:14" s="112" customFormat="1" ht="39.950000000000003" customHeight="1" x14ac:dyDescent="0.2">
      <c r="A64" s="199"/>
      <c r="B64" s="199"/>
      <c r="C64" s="252"/>
      <c r="D64" s="204"/>
      <c r="E64" s="204"/>
      <c r="F64" s="204"/>
      <c r="G64" s="204"/>
      <c r="H64" s="206"/>
      <c r="I64" s="199"/>
      <c r="J64" s="199"/>
      <c r="K64" s="106">
        <v>2019</v>
      </c>
      <c r="L64" s="105">
        <v>2.1</v>
      </c>
      <c r="M64" s="105">
        <v>0</v>
      </c>
      <c r="N64" s="105">
        <f t="shared" si="3"/>
        <v>2.1</v>
      </c>
    </row>
    <row r="65" spans="1:14" s="112" customFormat="1" ht="50.1" customHeight="1" x14ac:dyDescent="0.2">
      <c r="A65" s="199" t="s">
        <v>585</v>
      </c>
      <c r="B65" s="199" t="s">
        <v>586</v>
      </c>
      <c r="C65" s="199" t="s">
        <v>587</v>
      </c>
      <c r="D65" s="204">
        <v>1</v>
      </c>
      <c r="E65" s="204"/>
      <c r="F65" s="204">
        <v>1</v>
      </c>
      <c r="G65" s="204"/>
      <c r="H65" s="199" t="s">
        <v>582</v>
      </c>
      <c r="I65" s="199" t="s">
        <v>588</v>
      </c>
      <c r="J65" s="199" t="s">
        <v>589</v>
      </c>
      <c r="K65" s="106">
        <v>2018</v>
      </c>
      <c r="L65" s="105">
        <v>130</v>
      </c>
      <c r="M65" s="105">
        <v>49</v>
      </c>
      <c r="N65" s="105">
        <f t="shared" si="3"/>
        <v>81</v>
      </c>
    </row>
    <row r="66" spans="1:14" s="112" customFormat="1" ht="50.1" customHeight="1" x14ac:dyDescent="0.2">
      <c r="A66" s="199"/>
      <c r="B66" s="252"/>
      <c r="C66" s="252"/>
      <c r="D66" s="204"/>
      <c r="E66" s="204"/>
      <c r="F66" s="204"/>
      <c r="G66" s="204"/>
      <c r="H66" s="199"/>
      <c r="I66" s="199"/>
      <c r="J66" s="199"/>
      <c r="K66" s="106">
        <v>2019</v>
      </c>
      <c r="L66" s="105">
        <v>136</v>
      </c>
      <c r="M66" s="105">
        <v>0</v>
      </c>
      <c r="N66" s="105">
        <f t="shared" si="3"/>
        <v>136</v>
      </c>
    </row>
    <row r="67" spans="1:14" s="112" customFormat="1" ht="80.099999999999994" customHeight="1" x14ac:dyDescent="0.2">
      <c r="A67" s="199" t="s">
        <v>590</v>
      </c>
      <c r="B67" s="199" t="s">
        <v>591</v>
      </c>
      <c r="C67" s="199" t="s">
        <v>592</v>
      </c>
      <c r="D67" s="291">
        <v>2</v>
      </c>
      <c r="E67" s="291"/>
      <c r="F67" s="204">
        <v>2</v>
      </c>
      <c r="G67" s="204"/>
      <c r="H67" s="199" t="s">
        <v>582</v>
      </c>
      <c r="I67" s="199" t="s">
        <v>593</v>
      </c>
      <c r="J67" s="199" t="s">
        <v>594</v>
      </c>
      <c r="K67" s="106">
        <v>2018</v>
      </c>
      <c r="L67" s="105">
        <v>19.399999999999999</v>
      </c>
      <c r="M67" s="105">
        <v>3</v>
      </c>
      <c r="N67" s="105">
        <f t="shared" si="3"/>
        <v>16.399999999999999</v>
      </c>
    </row>
    <row r="68" spans="1:14" s="112" customFormat="1" ht="80.099999999999994" customHeight="1" x14ac:dyDescent="0.2">
      <c r="A68" s="199"/>
      <c r="B68" s="199"/>
      <c r="C68" s="199"/>
      <c r="D68" s="291"/>
      <c r="E68" s="291"/>
      <c r="F68" s="204"/>
      <c r="G68" s="204"/>
      <c r="H68" s="199"/>
      <c r="I68" s="199"/>
      <c r="J68" s="199"/>
      <c r="K68" s="106">
        <v>2019</v>
      </c>
      <c r="L68" s="105">
        <v>39</v>
      </c>
      <c r="M68" s="105">
        <v>0</v>
      </c>
      <c r="N68" s="105">
        <f t="shared" si="3"/>
        <v>39</v>
      </c>
    </row>
    <row r="69" spans="1:14" s="112" customFormat="1" ht="60" customHeight="1" x14ac:dyDescent="0.2">
      <c r="A69" s="199" t="s">
        <v>595</v>
      </c>
      <c r="B69" s="199" t="s">
        <v>596</v>
      </c>
      <c r="C69" s="199" t="s">
        <v>597</v>
      </c>
      <c r="D69" s="204">
        <v>1</v>
      </c>
      <c r="E69" s="204"/>
      <c r="F69" s="204">
        <v>1</v>
      </c>
      <c r="G69" s="204"/>
      <c r="H69" s="199" t="s">
        <v>582</v>
      </c>
      <c r="I69" s="199" t="s">
        <v>600</v>
      </c>
      <c r="J69" s="199" t="s">
        <v>598</v>
      </c>
      <c r="K69" s="106">
        <v>2018</v>
      </c>
      <c r="L69" s="113">
        <v>2.4</v>
      </c>
      <c r="M69" s="113">
        <v>0</v>
      </c>
      <c r="N69" s="113">
        <f t="shared" si="3"/>
        <v>2.4</v>
      </c>
    </row>
    <row r="70" spans="1:14" s="112" customFormat="1" ht="60" customHeight="1" x14ac:dyDescent="0.2">
      <c r="A70" s="199"/>
      <c r="B70" s="199"/>
      <c r="C70" s="199"/>
      <c r="D70" s="204"/>
      <c r="E70" s="204"/>
      <c r="F70" s="204"/>
      <c r="G70" s="204"/>
      <c r="H70" s="199"/>
      <c r="I70" s="199"/>
      <c r="J70" s="199"/>
      <c r="K70" s="106">
        <v>2019</v>
      </c>
      <c r="L70" s="113">
        <v>1.2</v>
      </c>
      <c r="M70" s="113">
        <v>0</v>
      </c>
      <c r="N70" s="113">
        <f t="shared" si="3"/>
        <v>1.2</v>
      </c>
    </row>
  </sheetData>
  <mergeCells count="230">
    <mergeCell ref="D5:E5"/>
    <mergeCell ref="F5:G5"/>
    <mergeCell ref="A2:N2"/>
    <mergeCell ref="A3:A5"/>
    <mergeCell ref="B3:B5"/>
    <mergeCell ref="C3:C5"/>
    <mergeCell ref="D3:G4"/>
    <mergeCell ref="H3:H5"/>
    <mergeCell ref="I3:N3"/>
    <mergeCell ref="I4:I5"/>
    <mergeCell ref="J4:J5"/>
    <mergeCell ref="K4:N4"/>
    <mergeCell ref="J15:J16"/>
    <mergeCell ref="H11:H12"/>
    <mergeCell ref="I11:I12"/>
    <mergeCell ref="J11:J12"/>
    <mergeCell ref="B13:B14"/>
    <mergeCell ref="C13:C14"/>
    <mergeCell ref="F13:F14"/>
    <mergeCell ref="G13:G14"/>
    <mergeCell ref="H13:H14"/>
    <mergeCell ref="I13:I14"/>
    <mergeCell ref="B11:B12"/>
    <mergeCell ref="C11:C12"/>
    <mergeCell ref="F11:F12"/>
    <mergeCell ref="G11:G12"/>
    <mergeCell ref="J22:J25"/>
    <mergeCell ref="A22:A25"/>
    <mergeCell ref="I17:I18"/>
    <mergeCell ref="J17:J18"/>
    <mergeCell ref="B19:B20"/>
    <mergeCell ref="C19:C20"/>
    <mergeCell ref="H19:H20"/>
    <mergeCell ref="I19:I20"/>
    <mergeCell ref="J19:J20"/>
    <mergeCell ref="B17:B18"/>
    <mergeCell ref="C17:C18"/>
    <mergeCell ref="F17:F18"/>
    <mergeCell ref="G17:G18"/>
    <mergeCell ref="H17:H18"/>
    <mergeCell ref="A11:A20"/>
    <mergeCell ref="J13:J14"/>
    <mergeCell ref="B15:B16"/>
    <mergeCell ref="C15:C16"/>
    <mergeCell ref="F15:F16"/>
    <mergeCell ref="G15:G16"/>
    <mergeCell ref="H15:H16"/>
    <mergeCell ref="I15:I16"/>
    <mergeCell ref="F19:F20"/>
    <mergeCell ref="G19:G20"/>
    <mergeCell ref="J69:J70"/>
    <mergeCell ref="B69:B70"/>
    <mergeCell ref="C69:C70"/>
    <mergeCell ref="H69:H70"/>
    <mergeCell ref="I69:I70"/>
    <mergeCell ref="I65:I66"/>
    <mergeCell ref="J65:J66"/>
    <mergeCell ref="B67:B68"/>
    <mergeCell ref="C67:C68"/>
    <mergeCell ref="H67:H68"/>
    <mergeCell ref="I67:I68"/>
    <mergeCell ref="J67:J68"/>
    <mergeCell ref="B65:B66"/>
    <mergeCell ref="C65:C66"/>
    <mergeCell ref="H65:H66"/>
    <mergeCell ref="I7:I8"/>
    <mergeCell ref="J7:J8"/>
    <mergeCell ref="I9:I10"/>
    <mergeCell ref="J9:J10"/>
    <mergeCell ref="B24:B25"/>
    <mergeCell ref="A9:A10"/>
    <mergeCell ref="B9:B10"/>
    <mergeCell ref="C9:C10"/>
    <mergeCell ref="D9:E10"/>
    <mergeCell ref="F9:G10"/>
    <mergeCell ref="H9:H10"/>
    <mergeCell ref="A7:A8"/>
    <mergeCell ref="B7:B8"/>
    <mergeCell ref="C7:C8"/>
    <mergeCell ref="D7:E8"/>
    <mergeCell ref="F7:G8"/>
    <mergeCell ref="H7:H8"/>
    <mergeCell ref="I24:I25"/>
    <mergeCell ref="B22:B23"/>
    <mergeCell ref="C22:C23"/>
    <mergeCell ref="F22:F23"/>
    <mergeCell ref="G22:G23"/>
    <mergeCell ref="H22:H23"/>
    <mergeCell ref="I22:I23"/>
    <mergeCell ref="B30:B31"/>
    <mergeCell ref="C30:C31"/>
    <mergeCell ref="F30:F31"/>
    <mergeCell ref="H30:H31"/>
    <mergeCell ref="I30:I31"/>
    <mergeCell ref="C24:C25"/>
    <mergeCell ref="F24:F25"/>
    <mergeCell ref="G24:G25"/>
    <mergeCell ref="H24:H25"/>
    <mergeCell ref="J30:J31"/>
    <mergeCell ref="I26:I27"/>
    <mergeCell ref="J26:J27"/>
    <mergeCell ref="A28:A37"/>
    <mergeCell ref="B28:B29"/>
    <mergeCell ref="C28:C29"/>
    <mergeCell ref="F28:F29"/>
    <mergeCell ref="G28:G29"/>
    <mergeCell ref="H28:H29"/>
    <mergeCell ref="I28:I29"/>
    <mergeCell ref="J28:J29"/>
    <mergeCell ref="A26:A27"/>
    <mergeCell ref="B26:B27"/>
    <mergeCell ref="C26:C27"/>
    <mergeCell ref="D26:E27"/>
    <mergeCell ref="F26:G27"/>
    <mergeCell ref="H26:H27"/>
    <mergeCell ref="B36:B37"/>
    <mergeCell ref="C36:C37"/>
    <mergeCell ref="F36:F37"/>
    <mergeCell ref="G36:G37"/>
    <mergeCell ref="J36:J37"/>
    <mergeCell ref="A38:A39"/>
    <mergeCell ref="B38:B39"/>
    <mergeCell ref="C38:C43"/>
    <mergeCell ref="J38:J39"/>
    <mergeCell ref="H38:H39"/>
    <mergeCell ref="B32:B33"/>
    <mergeCell ref="C32:C33"/>
    <mergeCell ref="F32:F33"/>
    <mergeCell ref="G32:G33"/>
    <mergeCell ref="B34:B35"/>
    <mergeCell ref="C34:C35"/>
    <mergeCell ref="F34:F35"/>
    <mergeCell ref="G34:G35"/>
    <mergeCell ref="J32:J33"/>
    <mergeCell ref="I32:I33"/>
    <mergeCell ref="H32:H33"/>
    <mergeCell ref="H34:H35"/>
    <mergeCell ref="I34:I35"/>
    <mergeCell ref="H36:H37"/>
    <mergeCell ref="I36:I37"/>
    <mergeCell ref="J34:J35"/>
    <mergeCell ref="J49:J50"/>
    <mergeCell ref="H56:H57"/>
    <mergeCell ref="I56:I57"/>
    <mergeCell ref="H49:H50"/>
    <mergeCell ref="J56:J57"/>
    <mergeCell ref="I49:I50"/>
    <mergeCell ref="I51:I52"/>
    <mergeCell ref="I46:I47"/>
    <mergeCell ref="J46:J47"/>
    <mergeCell ref="J44:J45"/>
    <mergeCell ref="I44:I45"/>
    <mergeCell ref="H44:H45"/>
    <mergeCell ref="H42:H43"/>
    <mergeCell ref="I42:I43"/>
    <mergeCell ref="J42:J43"/>
    <mergeCell ref="I38:I39"/>
    <mergeCell ref="H40:H41"/>
    <mergeCell ref="I40:I41"/>
    <mergeCell ref="J40:J41"/>
    <mergeCell ref="G38:G39"/>
    <mergeCell ref="G40:G41"/>
    <mergeCell ref="A51:A52"/>
    <mergeCell ref="B51:B52"/>
    <mergeCell ref="C51:C52"/>
    <mergeCell ref="H51:H52"/>
    <mergeCell ref="G42:G43"/>
    <mergeCell ref="G44:G45"/>
    <mergeCell ref="G46:G47"/>
    <mergeCell ref="H46:H47"/>
    <mergeCell ref="A49:A50"/>
    <mergeCell ref="B49:B50"/>
    <mergeCell ref="B40:B41"/>
    <mergeCell ref="A42:A43"/>
    <mergeCell ref="B42:B43"/>
    <mergeCell ref="A44:A45"/>
    <mergeCell ref="B44:B45"/>
    <mergeCell ref="C44:C47"/>
    <mergeCell ref="A46:A47"/>
    <mergeCell ref="B46:B47"/>
    <mergeCell ref="A40:A41"/>
    <mergeCell ref="C49:C50"/>
    <mergeCell ref="F49:F50"/>
    <mergeCell ref="G49:G50"/>
    <mergeCell ref="J51:J52"/>
    <mergeCell ref="A53:A54"/>
    <mergeCell ref="B53:B54"/>
    <mergeCell ref="C53:C54"/>
    <mergeCell ref="H53:H54"/>
    <mergeCell ref="J53:J54"/>
    <mergeCell ref="G51:G52"/>
    <mergeCell ref="J63:J64"/>
    <mergeCell ref="D65:E66"/>
    <mergeCell ref="F65:G66"/>
    <mergeCell ref="G56:G57"/>
    <mergeCell ref="J60:J61"/>
    <mergeCell ref="D58:E59"/>
    <mergeCell ref="F58:G59"/>
    <mergeCell ref="I58:I59"/>
    <mergeCell ref="J58:J59"/>
    <mergeCell ref="H58:H59"/>
    <mergeCell ref="H60:H61"/>
    <mergeCell ref="I60:I61"/>
    <mergeCell ref="G60:G61"/>
    <mergeCell ref="G53:G54"/>
    <mergeCell ref="I53:I54"/>
    <mergeCell ref="I63:I64"/>
    <mergeCell ref="A58:A59"/>
    <mergeCell ref="B58:B59"/>
    <mergeCell ref="C58:C59"/>
    <mergeCell ref="A60:A61"/>
    <mergeCell ref="B60:B61"/>
    <mergeCell ref="C60:C61"/>
    <mergeCell ref="A56:A57"/>
    <mergeCell ref="B56:B57"/>
    <mergeCell ref="C56:C57"/>
    <mergeCell ref="F56:F57"/>
    <mergeCell ref="A67:A68"/>
    <mergeCell ref="D67:E68"/>
    <mergeCell ref="F67:G68"/>
    <mergeCell ref="A63:A64"/>
    <mergeCell ref="B63:B64"/>
    <mergeCell ref="C63:C64"/>
    <mergeCell ref="A69:A70"/>
    <mergeCell ref="D69:E70"/>
    <mergeCell ref="F69:G70"/>
    <mergeCell ref="D63:E64"/>
    <mergeCell ref="F63:G64"/>
    <mergeCell ref="H63:H64"/>
    <mergeCell ref="A65:A66"/>
  </mergeCells>
  <printOptions horizontalCentered="1" verticalCentered="1"/>
  <pageMargins left="0.2" right="0.2" top="0.3" bottom="0.3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zoomScaleNormal="100" workbookViewId="0">
      <pane ySplit="5" topLeftCell="A6" activePane="bottomLeft" state="frozen"/>
      <selection pane="bottomLeft" activeCell="D3" sqref="D3:G4"/>
    </sheetView>
  </sheetViews>
  <sheetFormatPr defaultRowHeight="11.25" x14ac:dyDescent="0.2"/>
  <cols>
    <col min="1" max="1" width="21.140625" style="3" customWidth="1"/>
    <col min="2" max="2" width="15.5703125" style="3" customWidth="1"/>
    <col min="3" max="3" width="14.85546875" style="22" customWidth="1"/>
    <col min="4" max="4" width="3.140625" style="3" customWidth="1"/>
    <col min="5" max="5" width="8.42578125" style="4" customWidth="1"/>
    <col min="6" max="6" width="3.140625" style="3" customWidth="1"/>
    <col min="7" max="7" width="8.85546875" style="4" customWidth="1"/>
    <col min="8" max="8" width="10.7109375" style="3" customWidth="1"/>
    <col min="9" max="9" width="9.7109375" style="3" customWidth="1"/>
    <col min="10" max="10" width="12" style="3" customWidth="1"/>
    <col min="11" max="11" width="4.42578125" style="64" customWidth="1"/>
    <col min="12" max="12" width="7.85546875" style="55" customWidth="1"/>
    <col min="13" max="13" width="8.140625" style="55" customWidth="1"/>
    <col min="14" max="14" width="7" style="55" customWidth="1"/>
    <col min="15" max="16384" width="9.140625" style="3"/>
  </cols>
  <sheetData>
    <row r="1" spans="1:47" x14ac:dyDescent="0.2">
      <c r="A1" s="2" t="s">
        <v>458</v>
      </c>
    </row>
    <row r="2" spans="1:47" x14ac:dyDescent="0.2">
      <c r="A2" s="224" t="s">
        <v>602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6"/>
    </row>
    <row r="3" spans="1:47" ht="14.25" customHeight="1" x14ac:dyDescent="0.2">
      <c r="A3" s="193" t="s">
        <v>460</v>
      </c>
      <c r="B3" s="248" t="s">
        <v>461</v>
      </c>
      <c r="C3" s="193" t="s">
        <v>462</v>
      </c>
      <c r="D3" s="248" t="s">
        <v>6</v>
      </c>
      <c r="E3" s="248"/>
      <c r="F3" s="248"/>
      <c r="G3" s="248"/>
      <c r="H3" s="248" t="s">
        <v>463</v>
      </c>
      <c r="I3" s="243" t="s">
        <v>5</v>
      </c>
      <c r="J3" s="243"/>
      <c r="K3" s="243"/>
      <c r="L3" s="243"/>
      <c r="M3" s="243"/>
      <c r="N3" s="243"/>
    </row>
    <row r="4" spans="1:47" ht="18.75" customHeight="1" x14ac:dyDescent="0.2">
      <c r="A4" s="192"/>
      <c r="B4" s="248"/>
      <c r="C4" s="193"/>
      <c r="D4" s="248"/>
      <c r="E4" s="248"/>
      <c r="F4" s="248"/>
      <c r="G4" s="248"/>
      <c r="H4" s="248"/>
      <c r="I4" s="248" t="s">
        <v>4</v>
      </c>
      <c r="J4" s="248" t="s">
        <v>464</v>
      </c>
      <c r="K4" s="248" t="s">
        <v>465</v>
      </c>
      <c r="L4" s="248"/>
      <c r="M4" s="248"/>
      <c r="N4" s="248"/>
    </row>
    <row r="5" spans="1:47" ht="23.25" customHeight="1" x14ac:dyDescent="0.2">
      <c r="A5" s="192"/>
      <c r="B5" s="248"/>
      <c r="C5" s="193"/>
      <c r="D5" s="249">
        <v>2018</v>
      </c>
      <c r="E5" s="249"/>
      <c r="F5" s="249">
        <v>2019</v>
      </c>
      <c r="G5" s="249"/>
      <c r="H5" s="248"/>
      <c r="I5" s="248"/>
      <c r="J5" s="248"/>
      <c r="K5" s="30" t="s">
        <v>3</v>
      </c>
      <c r="L5" s="56" t="s">
        <v>466</v>
      </c>
      <c r="M5" s="288" t="s">
        <v>684</v>
      </c>
      <c r="N5" s="56" t="s">
        <v>467</v>
      </c>
    </row>
    <row r="6" spans="1:47" s="1" customFormat="1" ht="12.75" x14ac:dyDescent="0.2">
      <c r="A6" s="264" t="s">
        <v>603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</row>
    <row r="7" spans="1:47" s="107" customFormat="1" ht="39.950000000000003" customHeight="1" x14ac:dyDescent="0.2">
      <c r="A7" s="171" t="s">
        <v>46</v>
      </c>
      <c r="B7" s="171" t="s">
        <v>415</v>
      </c>
      <c r="C7" s="171" t="s">
        <v>416</v>
      </c>
      <c r="D7" s="40" t="s">
        <v>9</v>
      </c>
      <c r="E7" s="40" t="s">
        <v>417</v>
      </c>
      <c r="F7" s="177"/>
      <c r="G7" s="177">
        <v>8</v>
      </c>
      <c r="H7" s="171" t="s">
        <v>71</v>
      </c>
      <c r="I7" s="171" t="s">
        <v>72</v>
      </c>
      <c r="J7" s="171" t="s">
        <v>418</v>
      </c>
      <c r="K7" s="6">
        <v>2018</v>
      </c>
      <c r="L7" s="17">
        <v>0.23</v>
      </c>
      <c r="M7" s="17">
        <v>0</v>
      </c>
      <c r="N7" s="17">
        <f>L7-M7</f>
        <v>0.23</v>
      </c>
    </row>
    <row r="8" spans="1:47" s="107" customFormat="1" ht="39.950000000000003" customHeight="1" x14ac:dyDescent="0.2">
      <c r="A8" s="171"/>
      <c r="B8" s="171"/>
      <c r="C8" s="171"/>
      <c r="D8" s="40" t="s">
        <v>8</v>
      </c>
      <c r="E8" s="40">
        <v>3</v>
      </c>
      <c r="F8" s="263"/>
      <c r="G8" s="263"/>
      <c r="H8" s="171"/>
      <c r="I8" s="171"/>
      <c r="J8" s="171"/>
      <c r="K8" s="6">
        <v>2019</v>
      </c>
      <c r="L8" s="17">
        <v>0.53</v>
      </c>
      <c r="M8" s="17">
        <v>0</v>
      </c>
      <c r="N8" s="17">
        <f>L8-M8</f>
        <v>0.53</v>
      </c>
    </row>
    <row r="9" spans="1:47" s="107" customFormat="1" ht="69.95" customHeight="1" x14ac:dyDescent="0.2">
      <c r="A9" s="171"/>
      <c r="B9" s="171" t="s">
        <v>73</v>
      </c>
      <c r="C9" s="171" t="s">
        <v>419</v>
      </c>
      <c r="D9" s="40" t="s">
        <v>9</v>
      </c>
      <c r="E9" s="40"/>
      <c r="F9" s="177" t="s">
        <v>8</v>
      </c>
      <c r="G9" s="177">
        <v>0</v>
      </c>
      <c r="H9" s="171" t="s">
        <v>74</v>
      </c>
      <c r="I9" s="171" t="s">
        <v>75</v>
      </c>
      <c r="J9" s="171" t="s">
        <v>420</v>
      </c>
      <c r="K9" s="6">
        <v>2018</v>
      </c>
      <c r="L9" s="17">
        <v>12</v>
      </c>
      <c r="M9" s="17">
        <v>3</v>
      </c>
      <c r="N9" s="17">
        <f>L9-M9</f>
        <v>9</v>
      </c>
    </row>
    <row r="10" spans="1:47" s="107" customFormat="1" ht="69.95" customHeight="1" x14ac:dyDescent="0.2">
      <c r="A10" s="171"/>
      <c r="B10" s="171"/>
      <c r="C10" s="171"/>
      <c r="D10" s="40" t="s">
        <v>8</v>
      </c>
      <c r="E10" s="40">
        <v>1</v>
      </c>
      <c r="F10" s="263"/>
      <c r="G10" s="263"/>
      <c r="H10" s="171"/>
      <c r="I10" s="171"/>
      <c r="J10" s="171"/>
      <c r="K10" s="6">
        <v>2019</v>
      </c>
      <c r="L10" s="17">
        <v>0</v>
      </c>
      <c r="M10" s="17">
        <v>0</v>
      </c>
      <c r="N10" s="17">
        <v>0</v>
      </c>
    </row>
    <row r="11" spans="1:47" s="107" customFormat="1" ht="54.95" customHeight="1" x14ac:dyDescent="0.2">
      <c r="A11" s="171"/>
      <c r="B11" s="171" t="s">
        <v>421</v>
      </c>
      <c r="C11" s="171" t="s">
        <v>422</v>
      </c>
      <c r="D11" s="40" t="s">
        <v>9</v>
      </c>
      <c r="E11" s="40"/>
      <c r="F11" s="177" t="s">
        <v>8</v>
      </c>
      <c r="G11" s="177">
        <v>3</v>
      </c>
      <c r="H11" s="171" t="s">
        <v>76</v>
      </c>
      <c r="I11" s="171" t="s">
        <v>77</v>
      </c>
      <c r="J11" s="171" t="s">
        <v>418</v>
      </c>
      <c r="K11" s="6">
        <v>2018</v>
      </c>
      <c r="L11" s="17">
        <v>5.23</v>
      </c>
      <c r="M11" s="17">
        <v>0</v>
      </c>
      <c r="N11" s="17">
        <v>5.23</v>
      </c>
    </row>
    <row r="12" spans="1:47" s="107" customFormat="1" ht="54.95" customHeight="1" x14ac:dyDescent="0.2">
      <c r="A12" s="171"/>
      <c r="B12" s="171"/>
      <c r="C12" s="171"/>
      <c r="D12" s="40" t="s">
        <v>8</v>
      </c>
      <c r="E12" s="40">
        <v>3</v>
      </c>
      <c r="F12" s="263"/>
      <c r="G12" s="263"/>
      <c r="H12" s="171"/>
      <c r="I12" s="171"/>
      <c r="J12" s="171"/>
      <c r="K12" s="6">
        <v>2019</v>
      </c>
      <c r="L12" s="17">
        <v>5.23</v>
      </c>
      <c r="M12" s="17">
        <v>0</v>
      </c>
      <c r="N12" s="17">
        <v>5.23</v>
      </c>
    </row>
    <row r="13" spans="1:47" s="107" customFormat="1" ht="50.1" customHeight="1" x14ac:dyDescent="0.2">
      <c r="A13" s="171" t="s">
        <v>47</v>
      </c>
      <c r="B13" s="171" t="s">
        <v>423</v>
      </c>
      <c r="C13" s="171" t="s">
        <v>424</v>
      </c>
      <c r="D13" s="92" t="s">
        <v>9</v>
      </c>
      <c r="E13" s="92" t="s">
        <v>417</v>
      </c>
      <c r="F13" s="184" t="s">
        <v>8</v>
      </c>
      <c r="G13" s="184">
        <v>0</v>
      </c>
      <c r="H13" s="171" t="s">
        <v>78</v>
      </c>
      <c r="I13" s="171" t="s">
        <v>79</v>
      </c>
      <c r="J13" s="171" t="s">
        <v>418</v>
      </c>
      <c r="K13" s="89">
        <v>2018</v>
      </c>
      <c r="L13" s="120">
        <v>12.41</v>
      </c>
      <c r="M13" s="120">
        <v>11.29</v>
      </c>
      <c r="N13" s="120">
        <v>1.1299999999999999</v>
      </c>
    </row>
    <row r="14" spans="1:47" s="107" customFormat="1" ht="50.1" customHeight="1" x14ac:dyDescent="0.2">
      <c r="A14" s="171"/>
      <c r="B14" s="171"/>
      <c r="C14" s="171"/>
      <c r="D14" s="92" t="s">
        <v>8</v>
      </c>
      <c r="E14" s="92">
        <v>1</v>
      </c>
      <c r="F14" s="267"/>
      <c r="G14" s="267"/>
      <c r="H14" s="171"/>
      <c r="I14" s="171"/>
      <c r="J14" s="171"/>
      <c r="K14" s="89">
        <v>2019</v>
      </c>
      <c r="L14" s="120"/>
      <c r="M14" s="120">
        <v>0</v>
      </c>
      <c r="N14" s="120">
        <v>0</v>
      </c>
    </row>
    <row r="15" spans="1:47" s="122" customFormat="1" ht="99.95" customHeight="1" x14ac:dyDescent="0.25">
      <c r="A15" s="171" t="s">
        <v>48</v>
      </c>
      <c r="B15" s="171" t="s">
        <v>426</v>
      </c>
      <c r="C15" s="171" t="s">
        <v>425</v>
      </c>
      <c r="D15" s="92" t="s">
        <v>9</v>
      </c>
      <c r="E15" s="99" t="s">
        <v>417</v>
      </c>
      <c r="F15" s="184" t="s">
        <v>8</v>
      </c>
      <c r="G15" s="266">
        <v>50</v>
      </c>
      <c r="H15" s="168" t="s">
        <v>76</v>
      </c>
      <c r="I15" s="171" t="s">
        <v>80</v>
      </c>
      <c r="J15" s="171" t="s">
        <v>81</v>
      </c>
      <c r="K15" s="92">
        <v>2018</v>
      </c>
      <c r="L15" s="120">
        <v>4.75</v>
      </c>
      <c r="M15" s="120">
        <v>0</v>
      </c>
      <c r="N15" s="120">
        <v>4.75</v>
      </c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</row>
    <row r="16" spans="1:47" s="122" customFormat="1" ht="99.95" customHeight="1" x14ac:dyDescent="0.25">
      <c r="A16" s="171"/>
      <c r="B16" s="171"/>
      <c r="C16" s="171"/>
      <c r="D16" s="123" t="s">
        <v>8</v>
      </c>
      <c r="E16" s="40">
        <v>50</v>
      </c>
      <c r="F16" s="265"/>
      <c r="G16" s="266"/>
      <c r="H16" s="168"/>
      <c r="I16" s="171"/>
      <c r="J16" s="171"/>
      <c r="K16" s="92">
        <v>2019</v>
      </c>
      <c r="L16" s="120">
        <v>4.75</v>
      </c>
      <c r="M16" s="120">
        <v>0</v>
      </c>
      <c r="N16" s="120">
        <v>4.75</v>
      </c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</row>
    <row r="17" spans="1:14" s="107" customFormat="1" ht="39.950000000000003" customHeight="1" x14ac:dyDescent="0.2">
      <c r="A17" s="171" t="s">
        <v>82</v>
      </c>
      <c r="B17" s="171" t="s">
        <v>83</v>
      </c>
      <c r="C17" s="171" t="s">
        <v>427</v>
      </c>
      <c r="D17" s="40" t="s">
        <v>9</v>
      </c>
      <c r="E17" s="40"/>
      <c r="F17" s="177" t="s">
        <v>8</v>
      </c>
      <c r="G17" s="177">
        <v>0</v>
      </c>
      <c r="H17" s="168" t="s">
        <v>76</v>
      </c>
      <c r="I17" s="171"/>
      <c r="J17" s="171" t="s">
        <v>418</v>
      </c>
      <c r="K17" s="6">
        <v>2018</v>
      </c>
      <c r="L17" s="17">
        <v>0.85</v>
      </c>
      <c r="M17" s="17">
        <v>0.85</v>
      </c>
      <c r="N17" s="17">
        <v>0</v>
      </c>
    </row>
    <row r="18" spans="1:14" s="107" customFormat="1" ht="39.950000000000003" customHeight="1" x14ac:dyDescent="0.2">
      <c r="A18" s="171"/>
      <c r="B18" s="171"/>
      <c r="C18" s="171"/>
      <c r="D18" s="40" t="s">
        <v>8</v>
      </c>
      <c r="E18" s="40">
        <v>1</v>
      </c>
      <c r="F18" s="263"/>
      <c r="G18" s="263"/>
      <c r="H18" s="168"/>
      <c r="I18" s="171"/>
      <c r="J18" s="171"/>
      <c r="K18" s="6">
        <v>2019</v>
      </c>
      <c r="L18" s="17"/>
      <c r="M18" s="17"/>
      <c r="N18" s="17"/>
    </row>
    <row r="19" spans="1:14" s="107" customFormat="1" ht="39.950000000000003" customHeight="1" x14ac:dyDescent="0.2">
      <c r="A19" s="171"/>
      <c r="B19" s="171" t="s">
        <v>338</v>
      </c>
      <c r="C19" s="171" t="s">
        <v>84</v>
      </c>
      <c r="D19" s="40" t="s">
        <v>9</v>
      </c>
      <c r="E19" s="40"/>
      <c r="F19" s="177" t="s">
        <v>8</v>
      </c>
      <c r="G19" s="177">
        <v>3</v>
      </c>
      <c r="H19" s="168" t="s">
        <v>76</v>
      </c>
      <c r="I19" s="171" t="s">
        <v>85</v>
      </c>
      <c r="J19" s="171" t="s">
        <v>86</v>
      </c>
      <c r="K19" s="6">
        <v>2018</v>
      </c>
      <c r="L19" s="17">
        <v>46.52</v>
      </c>
      <c r="M19" s="17">
        <v>46.52</v>
      </c>
      <c r="N19" s="17">
        <f>L19-M19</f>
        <v>0</v>
      </c>
    </row>
    <row r="20" spans="1:14" s="107" customFormat="1" ht="39.950000000000003" customHeight="1" x14ac:dyDescent="0.2">
      <c r="A20" s="171"/>
      <c r="B20" s="171"/>
      <c r="C20" s="171"/>
      <c r="D20" s="40" t="s">
        <v>8</v>
      </c>
      <c r="E20" s="40">
        <v>3</v>
      </c>
      <c r="F20" s="263"/>
      <c r="G20" s="263"/>
      <c r="H20" s="168"/>
      <c r="I20" s="171"/>
      <c r="J20" s="171"/>
      <c r="K20" s="6">
        <v>2019</v>
      </c>
      <c r="L20" s="17">
        <v>51.18</v>
      </c>
      <c r="M20" s="17">
        <v>0</v>
      </c>
      <c r="N20" s="17">
        <f>L20-M20</f>
        <v>51.18</v>
      </c>
    </row>
    <row r="21" spans="1:14" s="107" customFormat="1" ht="39.950000000000003" customHeight="1" x14ac:dyDescent="0.2">
      <c r="A21" s="171" t="s">
        <v>87</v>
      </c>
      <c r="B21" s="171" t="s">
        <v>428</v>
      </c>
      <c r="C21" s="171" t="s">
        <v>429</v>
      </c>
      <c r="D21" s="40" t="s">
        <v>9</v>
      </c>
      <c r="E21" s="40" t="s">
        <v>417</v>
      </c>
      <c r="F21" s="177" t="s">
        <v>8</v>
      </c>
      <c r="G21" s="177">
        <v>150</v>
      </c>
      <c r="H21" s="171" t="s">
        <v>339</v>
      </c>
      <c r="I21" s="171"/>
      <c r="J21" s="171" t="s">
        <v>418</v>
      </c>
      <c r="K21" s="6">
        <v>2018</v>
      </c>
      <c r="L21" s="17">
        <v>1.5</v>
      </c>
      <c r="M21" s="17">
        <v>0</v>
      </c>
      <c r="N21" s="17">
        <v>1.5</v>
      </c>
    </row>
    <row r="22" spans="1:14" s="107" customFormat="1" ht="39.950000000000003" customHeight="1" x14ac:dyDescent="0.2">
      <c r="A22" s="171"/>
      <c r="B22" s="171"/>
      <c r="C22" s="171"/>
      <c r="D22" s="40" t="s">
        <v>8</v>
      </c>
      <c r="E22" s="40">
        <v>100</v>
      </c>
      <c r="F22" s="263"/>
      <c r="G22" s="263"/>
      <c r="H22" s="168"/>
      <c r="I22" s="171"/>
      <c r="J22" s="171"/>
      <c r="K22" s="6">
        <v>2019</v>
      </c>
      <c r="L22" s="17">
        <v>2</v>
      </c>
      <c r="M22" s="17">
        <v>0</v>
      </c>
      <c r="N22" s="17">
        <f>L22-M22</f>
        <v>2</v>
      </c>
    </row>
  </sheetData>
  <mergeCells count="74">
    <mergeCell ref="D5:E5"/>
    <mergeCell ref="F5:G5"/>
    <mergeCell ref="A2:N2"/>
    <mergeCell ref="A3:A5"/>
    <mergeCell ref="B3:B5"/>
    <mergeCell ref="C3:C5"/>
    <mergeCell ref="D3:G4"/>
    <mergeCell ref="H3:H5"/>
    <mergeCell ref="I3:N3"/>
    <mergeCell ref="I4:I5"/>
    <mergeCell ref="B13:B14"/>
    <mergeCell ref="J4:J5"/>
    <mergeCell ref="K4:N4"/>
    <mergeCell ref="H7:H8"/>
    <mergeCell ref="I7:I8"/>
    <mergeCell ref="J7:J8"/>
    <mergeCell ref="B9:B10"/>
    <mergeCell ref="C9:C10"/>
    <mergeCell ref="H9:H10"/>
    <mergeCell ref="I9:I10"/>
    <mergeCell ref="J15:J16"/>
    <mergeCell ref="J13:J14"/>
    <mergeCell ref="J9:J10"/>
    <mergeCell ref="B11:B12"/>
    <mergeCell ref="C11:C12"/>
    <mergeCell ref="F11:F12"/>
    <mergeCell ref="G11:G12"/>
    <mergeCell ref="H11:H12"/>
    <mergeCell ref="I11:I12"/>
    <mergeCell ref="J11:J12"/>
    <mergeCell ref="G17:G18"/>
    <mergeCell ref="H17:H18"/>
    <mergeCell ref="I17:I18"/>
    <mergeCell ref="C13:C14"/>
    <mergeCell ref="F13:F14"/>
    <mergeCell ref="G13:G14"/>
    <mergeCell ref="H13:H14"/>
    <mergeCell ref="I13:I14"/>
    <mergeCell ref="J17:J18"/>
    <mergeCell ref="B15:B16"/>
    <mergeCell ref="C15:C16"/>
    <mergeCell ref="F15:F16"/>
    <mergeCell ref="G15:G16"/>
    <mergeCell ref="H15:H16"/>
    <mergeCell ref="I15:I16"/>
    <mergeCell ref="B17:B18"/>
    <mergeCell ref="C17:C18"/>
    <mergeCell ref="F17:F18"/>
    <mergeCell ref="C21:C22"/>
    <mergeCell ref="A6:N6"/>
    <mergeCell ref="A7:A12"/>
    <mergeCell ref="B7:B8"/>
    <mergeCell ref="C7:C8"/>
    <mergeCell ref="F7:F8"/>
    <mergeCell ref="G7:G8"/>
    <mergeCell ref="F9:F10"/>
    <mergeCell ref="G9:G10"/>
    <mergeCell ref="J19:J20"/>
    <mergeCell ref="B19:B20"/>
    <mergeCell ref="C19:C20"/>
    <mergeCell ref="F19:F20"/>
    <mergeCell ref="G19:G20"/>
    <mergeCell ref="H19:H20"/>
    <mergeCell ref="I19:I20"/>
    <mergeCell ref="G21:G22"/>
    <mergeCell ref="H21:H22"/>
    <mergeCell ref="I21:I22"/>
    <mergeCell ref="J21:J22"/>
    <mergeCell ref="A13:A14"/>
    <mergeCell ref="A15:A16"/>
    <mergeCell ref="A17:A20"/>
    <mergeCell ref="A21:A22"/>
    <mergeCell ref="B21:B22"/>
    <mergeCell ref="F21:F22"/>
  </mergeCells>
  <printOptions horizontalCentered="1" verticalCentered="1"/>
  <pageMargins left="0.2" right="0.2" top="0.3" bottom="0.3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Normal="100" workbookViewId="0">
      <pane ySplit="5" topLeftCell="A6" activePane="bottomLeft" state="frozen"/>
      <selection pane="bottomLeft" activeCell="A3" sqref="A3:N5"/>
    </sheetView>
  </sheetViews>
  <sheetFormatPr defaultRowHeight="11.25" x14ac:dyDescent="0.2"/>
  <cols>
    <col min="1" max="1" width="21.140625" style="3" customWidth="1"/>
    <col min="2" max="2" width="15.5703125" style="3" customWidth="1"/>
    <col min="3" max="3" width="14.85546875" style="22" customWidth="1"/>
    <col min="4" max="4" width="3.140625" style="3" customWidth="1"/>
    <col min="5" max="5" width="8.42578125" style="4" customWidth="1"/>
    <col min="6" max="6" width="3.140625" style="3" customWidth="1"/>
    <col min="7" max="7" width="8.85546875" style="4" customWidth="1"/>
    <col min="8" max="8" width="10.7109375" style="3" customWidth="1"/>
    <col min="9" max="9" width="9.7109375" style="3" customWidth="1"/>
    <col min="10" max="10" width="12" style="3" customWidth="1"/>
    <col min="11" max="11" width="4.42578125" style="64" customWidth="1"/>
    <col min="12" max="12" width="7.85546875" style="55" customWidth="1"/>
    <col min="13" max="13" width="8.140625" style="55" customWidth="1"/>
    <col min="14" max="14" width="7" style="55" customWidth="1"/>
    <col min="15" max="16384" width="9.140625" style="3"/>
  </cols>
  <sheetData>
    <row r="1" spans="1:15" x14ac:dyDescent="0.2">
      <c r="A1" s="2" t="s">
        <v>458</v>
      </c>
    </row>
    <row r="2" spans="1:15" x14ac:dyDescent="0.2">
      <c r="A2" s="224" t="s">
        <v>604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6"/>
    </row>
    <row r="3" spans="1:15" ht="13.5" customHeight="1" x14ac:dyDescent="0.2">
      <c r="A3" s="193" t="s">
        <v>460</v>
      </c>
      <c r="B3" s="248" t="s">
        <v>461</v>
      </c>
      <c r="C3" s="193" t="s">
        <v>462</v>
      </c>
      <c r="D3" s="248" t="s">
        <v>6</v>
      </c>
      <c r="E3" s="248"/>
      <c r="F3" s="248"/>
      <c r="G3" s="248"/>
      <c r="H3" s="248" t="s">
        <v>463</v>
      </c>
      <c r="I3" s="243" t="s">
        <v>5</v>
      </c>
      <c r="J3" s="243"/>
      <c r="K3" s="243"/>
      <c r="L3" s="243"/>
      <c r="M3" s="243"/>
      <c r="N3" s="243"/>
    </row>
    <row r="4" spans="1:15" ht="18.75" customHeight="1" x14ac:dyDescent="0.2">
      <c r="A4" s="192"/>
      <c r="B4" s="248"/>
      <c r="C4" s="193"/>
      <c r="D4" s="248"/>
      <c r="E4" s="248"/>
      <c r="F4" s="248"/>
      <c r="G4" s="248"/>
      <c r="H4" s="248"/>
      <c r="I4" s="248" t="s">
        <v>4</v>
      </c>
      <c r="J4" s="248" t="s">
        <v>464</v>
      </c>
      <c r="K4" s="248" t="s">
        <v>465</v>
      </c>
      <c r="L4" s="248"/>
      <c r="M4" s="248"/>
      <c r="N4" s="248"/>
    </row>
    <row r="5" spans="1:15" ht="24" customHeight="1" x14ac:dyDescent="0.2">
      <c r="A5" s="192"/>
      <c r="B5" s="248"/>
      <c r="C5" s="193"/>
      <c r="D5" s="249">
        <v>2018</v>
      </c>
      <c r="E5" s="249"/>
      <c r="F5" s="249">
        <v>2019</v>
      </c>
      <c r="G5" s="249"/>
      <c r="H5" s="248"/>
      <c r="I5" s="248"/>
      <c r="J5" s="248"/>
      <c r="K5" s="30" t="s">
        <v>3</v>
      </c>
      <c r="L5" s="56" t="s">
        <v>466</v>
      </c>
      <c r="M5" s="288" t="s">
        <v>684</v>
      </c>
      <c r="N5" s="56" t="s">
        <v>467</v>
      </c>
    </row>
    <row r="6" spans="1:15" s="1" customFormat="1" ht="12.75" x14ac:dyDescent="0.2">
      <c r="A6" s="33" t="s">
        <v>605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  <c r="O6" s="3"/>
    </row>
    <row r="7" spans="1:15" s="76" customFormat="1" ht="30" customHeight="1" x14ac:dyDescent="0.2">
      <c r="A7" s="187" t="s">
        <v>49</v>
      </c>
      <c r="B7" s="202" t="s">
        <v>606</v>
      </c>
      <c r="C7" s="202" t="s">
        <v>607</v>
      </c>
      <c r="D7" s="269">
        <v>80</v>
      </c>
      <c r="E7" s="269"/>
      <c r="F7" s="269">
        <v>40</v>
      </c>
      <c r="G7" s="269"/>
      <c r="H7" s="269" t="s">
        <v>608</v>
      </c>
      <c r="I7" s="202" t="s">
        <v>609</v>
      </c>
      <c r="J7" s="202" t="s">
        <v>760</v>
      </c>
      <c r="K7" s="73">
        <v>2018</v>
      </c>
      <c r="L7" s="125">
        <v>2.2000000000000002</v>
      </c>
      <c r="M7" s="74">
        <v>0.85</v>
      </c>
      <c r="N7" s="125">
        <f>+L7-M7</f>
        <v>1.35</v>
      </c>
    </row>
    <row r="8" spans="1:15" s="76" customFormat="1" ht="30" customHeight="1" x14ac:dyDescent="0.2">
      <c r="A8" s="187"/>
      <c r="B8" s="202"/>
      <c r="C8" s="202"/>
      <c r="D8" s="269"/>
      <c r="E8" s="269"/>
      <c r="F8" s="269"/>
      <c r="G8" s="269"/>
      <c r="H8" s="269"/>
      <c r="I8" s="202"/>
      <c r="J8" s="202"/>
      <c r="K8" s="73">
        <v>2019</v>
      </c>
      <c r="L8" s="125">
        <v>1.5</v>
      </c>
      <c r="M8" s="74">
        <v>0.8</v>
      </c>
      <c r="N8" s="125">
        <f>+L8-M8</f>
        <v>0.7</v>
      </c>
    </row>
    <row r="9" spans="1:15" s="1" customFormat="1" ht="39.950000000000003" customHeight="1" x14ac:dyDescent="0.2">
      <c r="A9" s="171" t="s">
        <v>50</v>
      </c>
      <c r="B9" s="170"/>
      <c r="C9" s="170"/>
      <c r="D9" s="168"/>
      <c r="E9" s="168"/>
      <c r="F9" s="168"/>
      <c r="G9" s="168"/>
      <c r="H9" s="170"/>
      <c r="I9" s="170"/>
      <c r="J9" s="170"/>
      <c r="K9" s="6">
        <v>2018</v>
      </c>
      <c r="L9" s="7"/>
      <c r="M9" s="7"/>
      <c r="N9" s="7"/>
      <c r="O9" s="3"/>
    </row>
    <row r="10" spans="1:15" s="1" customFormat="1" ht="39.950000000000003" customHeight="1" x14ac:dyDescent="0.2">
      <c r="A10" s="171"/>
      <c r="B10" s="170"/>
      <c r="C10" s="170"/>
      <c r="D10" s="168"/>
      <c r="E10" s="168"/>
      <c r="F10" s="168"/>
      <c r="G10" s="168"/>
      <c r="H10" s="170"/>
      <c r="I10" s="170"/>
      <c r="J10" s="170"/>
      <c r="K10" s="6">
        <v>2019</v>
      </c>
      <c r="L10" s="7"/>
      <c r="M10" s="7"/>
      <c r="N10" s="7"/>
      <c r="O10" s="3"/>
    </row>
    <row r="11" spans="1:15" s="1" customFormat="1" ht="22.5" customHeight="1" x14ac:dyDescent="0.2">
      <c r="A11" s="171" t="s">
        <v>51</v>
      </c>
      <c r="B11" s="170"/>
      <c r="C11" s="170"/>
      <c r="D11" s="168"/>
      <c r="E11" s="168"/>
      <c r="F11" s="168"/>
      <c r="G11" s="168"/>
      <c r="H11" s="170"/>
      <c r="I11" s="170"/>
      <c r="J11" s="170"/>
      <c r="K11" s="6">
        <v>2018</v>
      </c>
      <c r="L11" s="7"/>
      <c r="M11" s="7"/>
      <c r="N11" s="7"/>
      <c r="O11" s="3"/>
    </row>
    <row r="12" spans="1:15" s="1" customFormat="1" ht="22.5" customHeight="1" x14ac:dyDescent="0.2">
      <c r="A12" s="171"/>
      <c r="B12" s="170"/>
      <c r="C12" s="170"/>
      <c r="D12" s="168"/>
      <c r="E12" s="168"/>
      <c r="F12" s="168"/>
      <c r="G12" s="168"/>
      <c r="H12" s="170"/>
      <c r="I12" s="170"/>
      <c r="J12" s="170"/>
      <c r="K12" s="6">
        <v>2019</v>
      </c>
      <c r="L12" s="7"/>
      <c r="M12" s="7"/>
      <c r="N12" s="7"/>
      <c r="O12" s="3"/>
    </row>
    <row r="13" spans="1:15" s="1" customFormat="1" ht="54.95" customHeight="1" x14ac:dyDescent="0.2">
      <c r="A13" s="171" t="s">
        <v>52</v>
      </c>
      <c r="B13" s="170"/>
      <c r="C13" s="170"/>
      <c r="D13" s="168"/>
      <c r="E13" s="168"/>
      <c r="F13" s="168"/>
      <c r="G13" s="168"/>
      <c r="H13" s="170"/>
      <c r="I13" s="170"/>
      <c r="J13" s="170"/>
      <c r="K13" s="6">
        <v>2018</v>
      </c>
      <c r="L13" s="7"/>
      <c r="M13" s="7"/>
      <c r="N13" s="7"/>
      <c r="O13" s="3"/>
    </row>
    <row r="14" spans="1:15" s="1" customFormat="1" ht="54.95" customHeight="1" x14ac:dyDescent="0.2">
      <c r="A14" s="171"/>
      <c r="B14" s="170"/>
      <c r="C14" s="170"/>
      <c r="D14" s="168"/>
      <c r="E14" s="168"/>
      <c r="F14" s="168"/>
      <c r="G14" s="168"/>
      <c r="H14" s="170"/>
      <c r="I14" s="170"/>
      <c r="J14" s="170"/>
      <c r="K14" s="6">
        <v>2019</v>
      </c>
      <c r="L14" s="7"/>
      <c r="M14" s="7"/>
      <c r="N14" s="7"/>
      <c r="O14" s="3"/>
    </row>
    <row r="15" spans="1:15" s="1" customFormat="1" ht="45" customHeight="1" x14ac:dyDescent="0.2">
      <c r="A15" s="171" t="s">
        <v>53</v>
      </c>
      <c r="B15" s="170"/>
      <c r="C15" s="170"/>
      <c r="D15" s="168"/>
      <c r="E15" s="168"/>
      <c r="F15" s="168"/>
      <c r="G15" s="168"/>
      <c r="H15" s="170"/>
      <c r="I15" s="170"/>
      <c r="J15" s="170"/>
      <c r="K15" s="6">
        <v>2018</v>
      </c>
      <c r="L15" s="7"/>
      <c r="M15" s="7"/>
      <c r="N15" s="7"/>
      <c r="O15" s="3"/>
    </row>
    <row r="16" spans="1:15" s="1" customFormat="1" ht="45" customHeight="1" x14ac:dyDescent="0.2">
      <c r="A16" s="171"/>
      <c r="B16" s="170"/>
      <c r="C16" s="170"/>
      <c r="D16" s="168"/>
      <c r="E16" s="168"/>
      <c r="F16" s="168"/>
      <c r="G16" s="168"/>
      <c r="H16" s="170"/>
      <c r="I16" s="170"/>
      <c r="J16" s="170"/>
      <c r="K16" s="6">
        <v>2019</v>
      </c>
      <c r="L16" s="7"/>
      <c r="M16" s="7"/>
      <c r="N16" s="7"/>
      <c r="O16" s="3"/>
    </row>
    <row r="17" spans="1:15" s="76" customFormat="1" ht="65.099999999999994" customHeight="1" x14ac:dyDescent="0.2">
      <c r="A17" s="187" t="s">
        <v>54</v>
      </c>
      <c r="B17" s="202" t="s">
        <v>610</v>
      </c>
      <c r="C17" s="269">
        <v>5000000</v>
      </c>
      <c r="D17" s="270" t="s">
        <v>611</v>
      </c>
      <c r="E17" s="270"/>
      <c r="F17" s="268">
        <v>1556770</v>
      </c>
      <c r="G17" s="268"/>
      <c r="H17" s="269" t="s">
        <v>608</v>
      </c>
      <c r="I17" s="202" t="s">
        <v>612</v>
      </c>
      <c r="J17" s="202" t="s">
        <v>613</v>
      </c>
      <c r="K17" s="73">
        <v>2018</v>
      </c>
      <c r="L17" s="75">
        <f>+M17+N17</f>
        <v>3632.4058619999996</v>
      </c>
      <c r="M17" s="75">
        <f>3631040862/1000000</f>
        <v>3631.0408619999998</v>
      </c>
      <c r="N17" s="125">
        <v>1.365</v>
      </c>
    </row>
    <row r="18" spans="1:15" s="76" customFormat="1" ht="65.099999999999994" customHeight="1" x14ac:dyDescent="0.2">
      <c r="A18" s="187"/>
      <c r="B18" s="202"/>
      <c r="C18" s="269"/>
      <c r="D18" s="270"/>
      <c r="E18" s="270"/>
      <c r="F18" s="268"/>
      <c r="G18" s="268"/>
      <c r="H18" s="269"/>
      <c r="I18" s="202"/>
      <c r="J18" s="202"/>
      <c r="K18" s="73">
        <v>2019</v>
      </c>
      <c r="L18" s="75">
        <v>2889</v>
      </c>
      <c r="M18" s="75">
        <f>2888827480/1000000</f>
        <v>2888.8274799999999</v>
      </c>
      <c r="N18" s="75">
        <v>0</v>
      </c>
    </row>
    <row r="19" spans="1:15" s="1" customFormat="1" ht="12.75" x14ac:dyDescent="0.2">
      <c r="A19" s="111" t="s">
        <v>614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3"/>
    </row>
    <row r="20" spans="1:15" ht="60" customHeight="1" x14ac:dyDescent="0.2">
      <c r="A20" s="193" t="s">
        <v>55</v>
      </c>
      <c r="B20" s="193" t="s">
        <v>615</v>
      </c>
      <c r="C20" s="193" t="s">
        <v>616</v>
      </c>
      <c r="D20" s="193" t="s">
        <v>617</v>
      </c>
      <c r="E20" s="193"/>
      <c r="F20" s="191"/>
      <c r="G20" s="191"/>
      <c r="H20" s="193" t="s">
        <v>618</v>
      </c>
      <c r="I20" s="193" t="s">
        <v>619</v>
      </c>
      <c r="J20" s="193" t="s">
        <v>761</v>
      </c>
      <c r="K20" s="70">
        <v>2018</v>
      </c>
      <c r="L20" s="5"/>
      <c r="M20" s="5"/>
      <c r="N20" s="5"/>
    </row>
    <row r="21" spans="1:15" ht="60" customHeight="1" x14ac:dyDescent="0.2">
      <c r="A21" s="193"/>
      <c r="B21" s="193"/>
      <c r="C21" s="193"/>
      <c r="D21" s="193"/>
      <c r="E21" s="193"/>
      <c r="F21" s="191"/>
      <c r="G21" s="191"/>
      <c r="H21" s="193"/>
      <c r="I21" s="193"/>
      <c r="J21" s="193"/>
      <c r="K21" s="70">
        <v>2019</v>
      </c>
      <c r="L21" s="5"/>
      <c r="M21" s="5"/>
      <c r="N21" s="5"/>
    </row>
    <row r="22" spans="1:15" ht="39.950000000000003" customHeight="1" x14ac:dyDescent="0.2">
      <c r="A22" s="171" t="s">
        <v>56</v>
      </c>
      <c r="B22" s="170"/>
      <c r="C22" s="170"/>
      <c r="D22" s="168"/>
      <c r="E22" s="168"/>
      <c r="F22" s="168"/>
      <c r="G22" s="168"/>
      <c r="H22" s="170"/>
      <c r="I22" s="170"/>
      <c r="J22" s="170"/>
      <c r="K22" s="6">
        <v>2018</v>
      </c>
      <c r="L22" s="7">
        <v>90</v>
      </c>
      <c r="M22" s="7">
        <v>90</v>
      </c>
      <c r="N22" s="7">
        <f>L22-M22</f>
        <v>0</v>
      </c>
    </row>
    <row r="23" spans="1:15" ht="39.950000000000003" customHeight="1" x14ac:dyDescent="0.2">
      <c r="A23" s="171"/>
      <c r="B23" s="170"/>
      <c r="C23" s="170"/>
      <c r="D23" s="168"/>
      <c r="E23" s="168"/>
      <c r="F23" s="168"/>
      <c r="G23" s="168"/>
      <c r="H23" s="170"/>
      <c r="I23" s="170"/>
      <c r="J23" s="170"/>
      <c r="K23" s="6">
        <v>2019</v>
      </c>
      <c r="L23" s="7"/>
      <c r="M23" s="7"/>
      <c r="N23" s="7"/>
    </row>
    <row r="24" spans="1:15" s="1" customFormat="1" ht="12.75" x14ac:dyDescent="0.2">
      <c r="A24" s="114" t="s">
        <v>620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  <c r="O24" s="3"/>
    </row>
    <row r="25" spans="1:15" s="1" customFormat="1" ht="60" customHeight="1" x14ac:dyDescent="0.2">
      <c r="A25" s="171" t="s">
        <v>57</v>
      </c>
      <c r="B25" s="170"/>
      <c r="C25" s="170"/>
      <c r="D25" s="168"/>
      <c r="E25" s="168"/>
      <c r="F25" s="168"/>
      <c r="G25" s="168"/>
      <c r="H25" s="170"/>
      <c r="I25" s="170"/>
      <c r="J25" s="170"/>
      <c r="K25" s="6">
        <v>2018</v>
      </c>
      <c r="L25" s="7"/>
      <c r="M25" s="7"/>
      <c r="N25" s="7"/>
      <c r="O25" s="3"/>
    </row>
    <row r="26" spans="1:15" s="1" customFormat="1" ht="60" customHeight="1" x14ac:dyDescent="0.2">
      <c r="A26" s="171"/>
      <c r="B26" s="170"/>
      <c r="C26" s="170"/>
      <c r="D26" s="168"/>
      <c r="E26" s="168"/>
      <c r="F26" s="168"/>
      <c r="G26" s="168"/>
      <c r="H26" s="170"/>
      <c r="I26" s="170"/>
      <c r="J26" s="170"/>
      <c r="K26" s="6">
        <v>2019</v>
      </c>
      <c r="L26" s="7"/>
      <c r="M26" s="7"/>
      <c r="N26" s="7"/>
      <c r="O26" s="3"/>
    </row>
    <row r="27" spans="1:15" s="1" customFormat="1" ht="30" customHeight="1" x14ac:dyDescent="0.2">
      <c r="A27" s="171" t="s">
        <v>762</v>
      </c>
      <c r="B27" s="170"/>
      <c r="C27" s="170"/>
      <c r="D27" s="168"/>
      <c r="E27" s="168"/>
      <c r="F27" s="168"/>
      <c r="G27" s="168"/>
      <c r="H27" s="170"/>
      <c r="I27" s="170"/>
      <c r="J27" s="170"/>
      <c r="K27" s="6">
        <v>2018</v>
      </c>
      <c r="L27" s="7"/>
      <c r="M27" s="7"/>
      <c r="N27" s="7"/>
      <c r="O27" s="3"/>
    </row>
    <row r="28" spans="1:15" s="1" customFormat="1" ht="30" customHeight="1" x14ac:dyDescent="0.2">
      <c r="A28" s="171"/>
      <c r="B28" s="170"/>
      <c r="C28" s="170"/>
      <c r="D28" s="168"/>
      <c r="E28" s="168"/>
      <c r="F28" s="168"/>
      <c r="G28" s="168"/>
      <c r="H28" s="170"/>
      <c r="I28" s="170"/>
      <c r="J28" s="170"/>
      <c r="K28" s="6">
        <v>2019</v>
      </c>
      <c r="L28" s="7"/>
      <c r="M28" s="7"/>
      <c r="N28" s="7"/>
      <c r="O28" s="3"/>
    </row>
    <row r="29" spans="1:15" s="1" customFormat="1" ht="12.75" x14ac:dyDescent="0.2">
      <c r="A29" s="114" t="s">
        <v>621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6"/>
      <c r="O29" s="3"/>
    </row>
    <row r="30" spans="1:15" s="1" customFormat="1" ht="69.95" customHeight="1" x14ac:dyDescent="0.2">
      <c r="A30" s="171" t="s">
        <v>58</v>
      </c>
      <c r="B30" s="170"/>
      <c r="C30" s="170"/>
      <c r="D30" s="168"/>
      <c r="E30" s="168"/>
      <c r="F30" s="168"/>
      <c r="G30" s="168"/>
      <c r="H30" s="170"/>
      <c r="I30" s="170"/>
      <c r="J30" s="170"/>
      <c r="K30" s="6">
        <v>2018</v>
      </c>
      <c r="L30" s="7"/>
      <c r="M30" s="7"/>
      <c r="N30" s="7"/>
      <c r="O30" s="3"/>
    </row>
    <row r="31" spans="1:15" s="1" customFormat="1" ht="69.95" customHeight="1" x14ac:dyDescent="0.2">
      <c r="A31" s="171"/>
      <c r="B31" s="170"/>
      <c r="C31" s="170"/>
      <c r="D31" s="168"/>
      <c r="E31" s="168"/>
      <c r="F31" s="168"/>
      <c r="G31" s="168"/>
      <c r="H31" s="170"/>
      <c r="I31" s="170"/>
      <c r="J31" s="170"/>
      <c r="K31" s="6">
        <v>2019</v>
      </c>
      <c r="L31" s="7"/>
      <c r="M31" s="7"/>
      <c r="N31" s="7"/>
      <c r="O31" s="3"/>
    </row>
    <row r="32" spans="1:15" s="1" customFormat="1" ht="50.1" customHeight="1" x14ac:dyDescent="0.2">
      <c r="A32" s="171" t="s">
        <v>59</v>
      </c>
      <c r="B32" s="170"/>
      <c r="C32" s="170"/>
      <c r="D32" s="168"/>
      <c r="E32" s="168"/>
      <c r="F32" s="168"/>
      <c r="G32" s="168"/>
      <c r="H32" s="170"/>
      <c r="I32" s="170"/>
      <c r="J32" s="170"/>
      <c r="K32" s="6">
        <v>2018</v>
      </c>
      <c r="L32" s="7"/>
      <c r="M32" s="7"/>
      <c r="N32" s="7"/>
      <c r="O32" s="3"/>
    </row>
    <row r="33" spans="1:15" s="1" customFormat="1" ht="50.1" customHeight="1" x14ac:dyDescent="0.2">
      <c r="A33" s="171"/>
      <c r="B33" s="170"/>
      <c r="C33" s="170"/>
      <c r="D33" s="168"/>
      <c r="E33" s="168"/>
      <c r="F33" s="168"/>
      <c r="G33" s="168"/>
      <c r="H33" s="170"/>
      <c r="I33" s="170"/>
      <c r="J33" s="170"/>
      <c r="K33" s="6">
        <v>2019</v>
      </c>
      <c r="L33" s="7"/>
      <c r="M33" s="7"/>
      <c r="N33" s="7"/>
      <c r="O33" s="3"/>
    </row>
  </sheetData>
  <mergeCells count="108">
    <mergeCell ref="J9:J10"/>
    <mergeCell ref="D5:E5"/>
    <mergeCell ref="F5:G5"/>
    <mergeCell ref="A2:N2"/>
    <mergeCell ref="A3:A5"/>
    <mergeCell ref="B3:B5"/>
    <mergeCell ref="C3:C5"/>
    <mergeCell ref="D3:G4"/>
    <mergeCell ref="H3:H5"/>
    <mergeCell ref="I3:N3"/>
    <mergeCell ref="I4:I5"/>
    <mergeCell ref="J4:J5"/>
    <mergeCell ref="K4:N4"/>
    <mergeCell ref="A7:A8"/>
    <mergeCell ref="B7:B8"/>
    <mergeCell ref="I15:I16"/>
    <mergeCell ref="J15:J16"/>
    <mergeCell ref="A15:A16"/>
    <mergeCell ref="B15:B16"/>
    <mergeCell ref="C15:C16"/>
    <mergeCell ref="H15:H16"/>
    <mergeCell ref="J11:J12"/>
    <mergeCell ref="A13:A14"/>
    <mergeCell ref="B13:B14"/>
    <mergeCell ref="C13:C14"/>
    <mergeCell ref="H13:H14"/>
    <mergeCell ref="I13:I14"/>
    <mergeCell ref="J13:J14"/>
    <mergeCell ref="D13:E14"/>
    <mergeCell ref="B11:B12"/>
    <mergeCell ref="H11:H12"/>
    <mergeCell ref="I11:I12"/>
    <mergeCell ref="B9:B10"/>
    <mergeCell ref="C9:C10"/>
    <mergeCell ref="H9:H10"/>
    <mergeCell ref="I9:I10"/>
    <mergeCell ref="F13:G14"/>
    <mergeCell ref="D15:E16"/>
    <mergeCell ref="F15:G16"/>
    <mergeCell ref="A17:A18"/>
    <mergeCell ref="B17:B18"/>
    <mergeCell ref="C17:C18"/>
    <mergeCell ref="D17:E18"/>
    <mergeCell ref="A9:A10"/>
    <mergeCell ref="D9:E10"/>
    <mergeCell ref="F9:G10"/>
    <mergeCell ref="A11:A12"/>
    <mergeCell ref="D11:E12"/>
    <mergeCell ref="F11:G12"/>
    <mergeCell ref="C11:C12"/>
    <mergeCell ref="J25:J26"/>
    <mergeCell ref="A22:A23"/>
    <mergeCell ref="B22:B23"/>
    <mergeCell ref="C22:C23"/>
    <mergeCell ref="D22:E23"/>
    <mergeCell ref="F22:G23"/>
    <mergeCell ref="H22:H23"/>
    <mergeCell ref="I22:I23"/>
    <mergeCell ref="J22:J23"/>
    <mergeCell ref="B27:B28"/>
    <mergeCell ref="C27:C28"/>
    <mergeCell ref="D27:E28"/>
    <mergeCell ref="F27:G28"/>
    <mergeCell ref="H27:H28"/>
    <mergeCell ref="I25:I26"/>
    <mergeCell ref="I32:I33"/>
    <mergeCell ref="J32:J33"/>
    <mergeCell ref="C7:C8"/>
    <mergeCell ref="D7:E8"/>
    <mergeCell ref="F7:G8"/>
    <mergeCell ref="H7:H8"/>
    <mergeCell ref="I7:I8"/>
    <mergeCell ref="J7:J8"/>
    <mergeCell ref="C25:C26"/>
    <mergeCell ref="D25:E26"/>
    <mergeCell ref="A32:A33"/>
    <mergeCell ref="B32:B33"/>
    <mergeCell ref="C32:C33"/>
    <mergeCell ref="D32:E33"/>
    <mergeCell ref="F32:G33"/>
    <mergeCell ref="H32:H33"/>
    <mergeCell ref="J27:J28"/>
    <mergeCell ref="A30:A31"/>
    <mergeCell ref="B30:B31"/>
    <mergeCell ref="C30:C31"/>
    <mergeCell ref="D30:E31"/>
    <mergeCell ref="F30:G31"/>
    <mergeCell ref="H30:H31"/>
    <mergeCell ref="I30:I31"/>
    <mergeCell ref="J30:J31"/>
    <mergeCell ref="A27:A28"/>
    <mergeCell ref="A20:A21"/>
    <mergeCell ref="B20:B21"/>
    <mergeCell ref="C20:C21"/>
    <mergeCell ref="D20:E21"/>
    <mergeCell ref="F20:G21"/>
    <mergeCell ref="I27:I28"/>
    <mergeCell ref="A25:A26"/>
    <mergeCell ref="B25:B26"/>
    <mergeCell ref="F25:G26"/>
    <mergeCell ref="H25:H26"/>
    <mergeCell ref="H20:H21"/>
    <mergeCell ref="I20:I21"/>
    <mergeCell ref="J20:J21"/>
    <mergeCell ref="F17:G18"/>
    <mergeCell ref="H17:H18"/>
    <mergeCell ref="I17:I18"/>
    <mergeCell ref="J17:J18"/>
  </mergeCells>
  <printOptions horizontalCentered="1" verticalCentered="1"/>
  <pageMargins left="0.2" right="0.2" top="0.3" bottom="0.3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zoomScaleNormal="100" workbookViewId="0">
      <pane ySplit="5" topLeftCell="A6" activePane="bottomLeft" state="frozen"/>
      <selection pane="bottomLeft"/>
    </sheetView>
  </sheetViews>
  <sheetFormatPr defaultRowHeight="11.25" x14ac:dyDescent="0.2"/>
  <cols>
    <col min="1" max="1" width="21.140625" style="3" customWidth="1"/>
    <col min="2" max="2" width="15.5703125" style="3" customWidth="1"/>
    <col min="3" max="3" width="14.85546875" style="22" customWidth="1"/>
    <col min="4" max="4" width="3.140625" style="3" customWidth="1"/>
    <col min="5" max="5" width="8.42578125" style="4" customWidth="1"/>
    <col min="6" max="6" width="3.140625" style="3" customWidth="1"/>
    <col min="7" max="7" width="8.85546875" style="4" customWidth="1"/>
    <col min="8" max="8" width="10.7109375" style="3" customWidth="1"/>
    <col min="9" max="9" width="9.7109375" style="3" customWidth="1"/>
    <col min="10" max="10" width="12" style="3" customWidth="1"/>
    <col min="11" max="11" width="4.42578125" style="64" customWidth="1"/>
    <col min="12" max="12" width="7.85546875" style="55" customWidth="1"/>
    <col min="13" max="13" width="8.140625" style="55" customWidth="1"/>
    <col min="14" max="14" width="7" style="55" customWidth="1"/>
    <col min="15" max="16384" width="9.140625" style="3"/>
  </cols>
  <sheetData>
    <row r="1" spans="1:14" x14ac:dyDescent="0.2">
      <c r="A1" s="2" t="s">
        <v>458</v>
      </c>
    </row>
    <row r="2" spans="1:14" x14ac:dyDescent="0.2">
      <c r="A2" s="224" t="s">
        <v>622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6"/>
    </row>
    <row r="3" spans="1:14" ht="12.75" customHeight="1" x14ac:dyDescent="0.2">
      <c r="A3" s="193" t="s">
        <v>460</v>
      </c>
      <c r="B3" s="248" t="s">
        <v>461</v>
      </c>
      <c r="C3" s="193" t="s">
        <v>462</v>
      </c>
      <c r="D3" s="248" t="s">
        <v>6</v>
      </c>
      <c r="E3" s="248"/>
      <c r="F3" s="248"/>
      <c r="G3" s="248"/>
      <c r="H3" s="248" t="s">
        <v>463</v>
      </c>
      <c r="I3" s="243" t="s">
        <v>5</v>
      </c>
      <c r="J3" s="243"/>
      <c r="K3" s="243"/>
      <c r="L3" s="243"/>
      <c r="M3" s="243"/>
      <c r="N3" s="243"/>
    </row>
    <row r="4" spans="1:14" ht="18.75" customHeight="1" x14ac:dyDescent="0.2">
      <c r="A4" s="192"/>
      <c r="B4" s="248"/>
      <c r="C4" s="193"/>
      <c r="D4" s="248"/>
      <c r="E4" s="248"/>
      <c r="F4" s="248"/>
      <c r="G4" s="248"/>
      <c r="H4" s="248"/>
      <c r="I4" s="248" t="s">
        <v>4</v>
      </c>
      <c r="J4" s="248" t="s">
        <v>464</v>
      </c>
      <c r="K4" s="248" t="s">
        <v>465</v>
      </c>
      <c r="L4" s="248"/>
      <c r="M4" s="248"/>
      <c r="N4" s="248"/>
    </row>
    <row r="5" spans="1:14" ht="21" customHeight="1" x14ac:dyDescent="0.2">
      <c r="A5" s="192"/>
      <c r="B5" s="248"/>
      <c r="C5" s="193"/>
      <c r="D5" s="249">
        <v>2018</v>
      </c>
      <c r="E5" s="249"/>
      <c r="F5" s="249">
        <v>2019</v>
      </c>
      <c r="G5" s="249"/>
      <c r="H5" s="248"/>
      <c r="I5" s="248"/>
      <c r="J5" s="248"/>
      <c r="K5" s="30" t="s">
        <v>3</v>
      </c>
      <c r="L5" s="56" t="s">
        <v>466</v>
      </c>
      <c r="M5" s="288" t="s">
        <v>684</v>
      </c>
      <c r="N5" s="56" t="s">
        <v>467</v>
      </c>
    </row>
    <row r="6" spans="1:14" s="1" customFormat="1" ht="12.75" x14ac:dyDescent="0.2">
      <c r="A6" s="138" t="s">
        <v>662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139"/>
    </row>
    <row r="7" spans="1:14" s="1" customFormat="1" ht="65.099999999999994" customHeight="1" x14ac:dyDescent="0.2">
      <c r="A7" s="171" t="s">
        <v>60</v>
      </c>
      <c r="B7" s="170"/>
      <c r="C7" s="170"/>
      <c r="D7" s="168"/>
      <c r="E7" s="168"/>
      <c r="F7" s="168"/>
      <c r="G7" s="168"/>
      <c r="H7" s="170"/>
      <c r="I7" s="170"/>
      <c r="J7" s="170"/>
      <c r="K7" s="6">
        <v>2018</v>
      </c>
      <c r="L7" s="7"/>
      <c r="M7" s="7"/>
      <c r="N7" s="7"/>
    </row>
    <row r="8" spans="1:14" s="1" customFormat="1" ht="65.099999999999994" customHeight="1" x14ac:dyDescent="0.2">
      <c r="A8" s="171"/>
      <c r="B8" s="170"/>
      <c r="C8" s="170"/>
      <c r="D8" s="168"/>
      <c r="E8" s="168"/>
      <c r="F8" s="168"/>
      <c r="G8" s="168"/>
      <c r="H8" s="170"/>
      <c r="I8" s="170"/>
      <c r="J8" s="170"/>
      <c r="K8" s="6">
        <v>2019</v>
      </c>
      <c r="L8" s="7"/>
      <c r="M8" s="7"/>
      <c r="N8" s="7"/>
    </row>
    <row r="9" spans="1:14" s="42" customFormat="1" ht="12.75" x14ac:dyDescent="0.2">
      <c r="A9" s="138" t="s">
        <v>663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139"/>
    </row>
    <row r="10" spans="1:14" s="1" customFormat="1" ht="75" customHeight="1" x14ac:dyDescent="0.2">
      <c r="A10" s="171" t="s">
        <v>61</v>
      </c>
      <c r="B10" s="170"/>
      <c r="C10" s="170"/>
      <c r="D10" s="168"/>
      <c r="E10" s="168"/>
      <c r="F10" s="168"/>
      <c r="G10" s="168"/>
      <c r="H10" s="170"/>
      <c r="I10" s="170"/>
      <c r="J10" s="170"/>
      <c r="K10" s="6">
        <v>2018</v>
      </c>
      <c r="L10" s="7"/>
      <c r="M10" s="7"/>
      <c r="N10" s="7"/>
    </row>
    <row r="11" spans="1:14" s="1" customFormat="1" ht="75" customHeight="1" x14ac:dyDescent="0.2">
      <c r="A11" s="171"/>
      <c r="B11" s="170"/>
      <c r="C11" s="170"/>
      <c r="D11" s="168"/>
      <c r="E11" s="168"/>
      <c r="F11" s="168"/>
      <c r="G11" s="168"/>
      <c r="H11" s="170"/>
      <c r="I11" s="170"/>
      <c r="J11" s="170"/>
      <c r="K11" s="6">
        <v>2019</v>
      </c>
      <c r="L11" s="7"/>
      <c r="M11" s="7"/>
      <c r="N11" s="7"/>
    </row>
    <row r="12" spans="1:14" s="42" customFormat="1" ht="65.099999999999994" customHeight="1" x14ac:dyDescent="0.2">
      <c r="A12" s="171" t="s">
        <v>62</v>
      </c>
      <c r="B12" s="171" t="s">
        <v>623</v>
      </c>
      <c r="C12" s="171" t="s">
        <v>624</v>
      </c>
      <c r="D12" s="41" t="s">
        <v>355</v>
      </c>
      <c r="E12" s="6">
        <v>10</v>
      </c>
      <c r="F12" s="41" t="s">
        <v>355</v>
      </c>
      <c r="G12" s="54"/>
      <c r="H12" s="171" t="s">
        <v>625</v>
      </c>
      <c r="I12" s="171" t="s">
        <v>763</v>
      </c>
      <c r="J12" s="171" t="s">
        <v>764</v>
      </c>
      <c r="K12" s="6">
        <v>2018</v>
      </c>
      <c r="L12" s="36">
        <v>0.5</v>
      </c>
      <c r="M12" s="7">
        <v>0</v>
      </c>
      <c r="N12" s="36">
        <f>L12-M12</f>
        <v>0.5</v>
      </c>
    </row>
    <row r="13" spans="1:14" s="42" customFormat="1" ht="65.099999999999994" customHeight="1" x14ac:dyDescent="0.2">
      <c r="A13" s="171"/>
      <c r="B13" s="171"/>
      <c r="C13" s="171"/>
      <c r="D13" s="41" t="s">
        <v>256</v>
      </c>
      <c r="E13" s="6">
        <v>10</v>
      </c>
      <c r="F13" s="41" t="s">
        <v>256</v>
      </c>
      <c r="G13" s="54">
        <v>10</v>
      </c>
      <c r="H13" s="171"/>
      <c r="I13" s="168"/>
      <c r="J13" s="171"/>
      <c r="K13" s="6">
        <v>2019</v>
      </c>
      <c r="L13" s="36">
        <v>0.5</v>
      </c>
      <c r="M13" s="7">
        <v>0</v>
      </c>
      <c r="N13" s="36">
        <f>L13-M13</f>
        <v>0.5</v>
      </c>
    </row>
    <row r="14" spans="1:14" s="42" customFormat="1" ht="80.099999999999994" customHeight="1" x14ac:dyDescent="0.2">
      <c r="A14" s="171" t="s">
        <v>64</v>
      </c>
      <c r="B14" s="171" t="s">
        <v>626</v>
      </c>
      <c r="C14" s="171" t="s">
        <v>627</v>
      </c>
      <c r="D14" s="39" t="s">
        <v>355</v>
      </c>
      <c r="E14" s="10"/>
      <c r="F14" s="39" t="s">
        <v>355</v>
      </c>
      <c r="G14" s="140"/>
      <c r="H14" s="171" t="s">
        <v>628</v>
      </c>
      <c r="I14" s="168" t="s">
        <v>629</v>
      </c>
      <c r="J14" s="170"/>
      <c r="K14" s="6">
        <v>2018</v>
      </c>
      <c r="L14" s="7">
        <v>1.8</v>
      </c>
      <c r="M14" s="7">
        <v>0</v>
      </c>
      <c r="N14" s="7">
        <v>1.8</v>
      </c>
    </row>
    <row r="15" spans="1:14" s="141" customFormat="1" ht="80.099999999999994" customHeight="1" x14ac:dyDescent="0.2">
      <c r="A15" s="171"/>
      <c r="B15" s="171"/>
      <c r="C15" s="171"/>
      <c r="D15" s="39" t="s">
        <v>256</v>
      </c>
      <c r="E15" s="10">
        <v>1</v>
      </c>
      <c r="F15" s="39"/>
      <c r="G15" s="140"/>
      <c r="H15" s="171"/>
      <c r="I15" s="168"/>
      <c r="J15" s="170"/>
      <c r="K15" s="10">
        <v>2019</v>
      </c>
      <c r="L15" s="13">
        <v>1</v>
      </c>
      <c r="M15" s="13">
        <v>0</v>
      </c>
      <c r="N15" s="13">
        <v>1</v>
      </c>
    </row>
    <row r="16" spans="1:14" s="141" customFormat="1" ht="22.5" customHeight="1" x14ac:dyDescent="0.2">
      <c r="A16" s="171" t="s">
        <v>63</v>
      </c>
      <c r="B16" s="171" t="s">
        <v>630</v>
      </c>
      <c r="C16" s="171" t="s">
        <v>631</v>
      </c>
      <c r="D16" s="39" t="s">
        <v>355</v>
      </c>
      <c r="E16" s="10"/>
      <c r="F16" s="39"/>
      <c r="G16" s="140"/>
      <c r="H16" s="171" t="s">
        <v>151</v>
      </c>
      <c r="I16" s="168" t="s">
        <v>149</v>
      </c>
      <c r="J16" s="171" t="s">
        <v>765</v>
      </c>
      <c r="K16" s="10">
        <v>2018</v>
      </c>
      <c r="L16" s="13">
        <v>0</v>
      </c>
      <c r="M16" s="13">
        <v>0</v>
      </c>
      <c r="N16" s="13">
        <v>0</v>
      </c>
    </row>
    <row r="17" spans="1:14" s="141" customFormat="1" ht="22.5" customHeight="1" x14ac:dyDescent="0.2">
      <c r="A17" s="171"/>
      <c r="B17" s="171"/>
      <c r="C17" s="171"/>
      <c r="D17" s="39" t="s">
        <v>256</v>
      </c>
      <c r="E17" s="10">
        <v>1</v>
      </c>
      <c r="F17" s="39" t="s">
        <v>256</v>
      </c>
      <c r="G17" s="140">
        <v>0</v>
      </c>
      <c r="H17" s="171"/>
      <c r="I17" s="168"/>
      <c r="J17" s="171"/>
      <c r="K17" s="10">
        <v>2019</v>
      </c>
      <c r="L17" s="13">
        <v>0</v>
      </c>
      <c r="M17" s="13">
        <v>0</v>
      </c>
      <c r="N17" s="13">
        <v>0</v>
      </c>
    </row>
    <row r="18" spans="1:14" s="42" customFormat="1" ht="24.95" customHeight="1" x14ac:dyDescent="0.2">
      <c r="A18" s="171"/>
      <c r="B18" s="171"/>
      <c r="C18" s="171" t="s">
        <v>632</v>
      </c>
      <c r="D18" s="39" t="s">
        <v>355</v>
      </c>
      <c r="E18" s="10"/>
      <c r="F18" s="6"/>
      <c r="G18" s="54"/>
      <c r="H18" s="171" t="s">
        <v>633</v>
      </c>
      <c r="I18" s="168" t="s">
        <v>629</v>
      </c>
      <c r="J18" s="171" t="s">
        <v>765</v>
      </c>
      <c r="K18" s="6">
        <v>2018</v>
      </c>
      <c r="L18" s="7">
        <v>0.14000000000000001</v>
      </c>
      <c r="M18" s="7">
        <v>0</v>
      </c>
      <c r="N18" s="7">
        <v>0.14000000000000001</v>
      </c>
    </row>
    <row r="19" spans="1:14" s="42" customFormat="1" ht="24.95" customHeight="1" x14ac:dyDescent="0.2">
      <c r="A19" s="171"/>
      <c r="B19" s="171"/>
      <c r="C19" s="171"/>
      <c r="D19" s="39" t="s">
        <v>256</v>
      </c>
      <c r="E19" s="10">
        <v>2</v>
      </c>
      <c r="F19" s="6" t="s">
        <v>256</v>
      </c>
      <c r="G19" s="54">
        <v>4</v>
      </c>
      <c r="H19" s="171"/>
      <c r="I19" s="168"/>
      <c r="J19" s="171"/>
      <c r="K19" s="6">
        <v>2019</v>
      </c>
      <c r="L19" s="7">
        <v>0.16</v>
      </c>
      <c r="M19" s="7">
        <v>0</v>
      </c>
      <c r="N19" s="7">
        <v>0.14000000000000001</v>
      </c>
    </row>
    <row r="20" spans="1:14" s="42" customFormat="1" ht="30" customHeight="1" x14ac:dyDescent="0.2">
      <c r="A20" s="171"/>
      <c r="B20" s="171"/>
      <c r="C20" s="171" t="s">
        <v>634</v>
      </c>
      <c r="D20" s="39" t="s">
        <v>355</v>
      </c>
      <c r="E20" s="6"/>
      <c r="F20" s="6"/>
      <c r="G20" s="54"/>
      <c r="H20" s="171"/>
      <c r="I20" s="168" t="s">
        <v>149</v>
      </c>
      <c r="J20" s="171" t="s">
        <v>766</v>
      </c>
      <c r="K20" s="6">
        <v>2018</v>
      </c>
      <c r="L20" s="7">
        <v>0.05</v>
      </c>
      <c r="M20" s="7">
        <v>0</v>
      </c>
      <c r="N20" s="7">
        <v>0.05</v>
      </c>
    </row>
    <row r="21" spans="1:14" s="42" customFormat="1" ht="30" customHeight="1" x14ac:dyDescent="0.2">
      <c r="A21" s="171"/>
      <c r="B21" s="171"/>
      <c r="C21" s="171"/>
      <c r="D21" s="39" t="s">
        <v>256</v>
      </c>
      <c r="E21" s="6">
        <v>10</v>
      </c>
      <c r="F21" s="6" t="s">
        <v>256</v>
      </c>
      <c r="G21" s="54">
        <v>12</v>
      </c>
      <c r="H21" s="171"/>
      <c r="I21" s="168"/>
      <c r="J21" s="171"/>
      <c r="K21" s="6">
        <v>2019</v>
      </c>
      <c r="L21" s="7">
        <v>0.1</v>
      </c>
      <c r="M21" s="7">
        <v>0</v>
      </c>
      <c r="N21" s="7">
        <v>0.1</v>
      </c>
    </row>
    <row r="22" spans="1:14" s="42" customFormat="1" ht="24.95" customHeight="1" x14ac:dyDescent="0.2">
      <c r="A22" s="171"/>
      <c r="B22" s="171"/>
      <c r="C22" s="171" t="s">
        <v>635</v>
      </c>
      <c r="D22" s="6" t="s">
        <v>355</v>
      </c>
      <c r="E22" s="6">
        <v>0</v>
      </c>
      <c r="F22" s="6"/>
      <c r="G22" s="54"/>
      <c r="H22" s="171" t="s">
        <v>212</v>
      </c>
      <c r="I22" s="171" t="s">
        <v>629</v>
      </c>
      <c r="J22" s="171" t="s">
        <v>767</v>
      </c>
      <c r="K22" s="6">
        <v>2018</v>
      </c>
      <c r="L22" s="7">
        <v>1</v>
      </c>
      <c r="M22" s="7">
        <v>0</v>
      </c>
      <c r="N22" s="7">
        <v>1</v>
      </c>
    </row>
    <row r="23" spans="1:14" s="42" customFormat="1" ht="24.95" customHeight="1" x14ac:dyDescent="0.2">
      <c r="A23" s="171"/>
      <c r="B23" s="171"/>
      <c r="C23" s="171"/>
      <c r="D23" s="6" t="s">
        <v>256</v>
      </c>
      <c r="E23" s="6">
        <v>2</v>
      </c>
      <c r="F23" s="6" t="s">
        <v>256</v>
      </c>
      <c r="G23" s="54">
        <v>2</v>
      </c>
      <c r="H23" s="171"/>
      <c r="I23" s="171"/>
      <c r="J23" s="171"/>
      <c r="K23" s="6">
        <v>2019</v>
      </c>
      <c r="L23" s="7">
        <v>1.26</v>
      </c>
      <c r="M23" s="7">
        <v>0</v>
      </c>
      <c r="N23" s="7">
        <v>1.26</v>
      </c>
    </row>
    <row r="24" spans="1:14" s="142" customFormat="1" ht="30" customHeight="1" x14ac:dyDescent="0.2">
      <c r="A24" s="171" t="s">
        <v>65</v>
      </c>
      <c r="B24" s="170"/>
      <c r="C24" s="170"/>
      <c r="D24" s="168"/>
      <c r="E24" s="168"/>
      <c r="F24" s="168"/>
      <c r="G24" s="168"/>
      <c r="H24" s="170"/>
      <c r="I24" s="170"/>
      <c r="J24" s="170"/>
      <c r="K24" s="6">
        <v>2018</v>
      </c>
      <c r="L24" s="7"/>
      <c r="M24" s="7"/>
      <c r="N24" s="7"/>
    </row>
    <row r="25" spans="1:14" s="142" customFormat="1" ht="30" customHeight="1" x14ac:dyDescent="0.2">
      <c r="A25" s="171"/>
      <c r="B25" s="170"/>
      <c r="C25" s="170"/>
      <c r="D25" s="168"/>
      <c r="E25" s="168"/>
      <c r="F25" s="168"/>
      <c r="G25" s="168"/>
      <c r="H25" s="170"/>
      <c r="I25" s="170"/>
      <c r="J25" s="170"/>
      <c r="K25" s="6">
        <v>2019</v>
      </c>
      <c r="L25" s="7"/>
      <c r="M25" s="7"/>
      <c r="N25" s="7"/>
    </row>
    <row r="26" spans="1:14" s="1" customFormat="1" ht="39.950000000000003" customHeight="1" x14ac:dyDescent="0.2">
      <c r="A26" s="171" t="s">
        <v>66</v>
      </c>
      <c r="B26" s="170"/>
      <c r="C26" s="170"/>
      <c r="D26" s="168"/>
      <c r="E26" s="168"/>
      <c r="F26" s="168"/>
      <c r="G26" s="168"/>
      <c r="H26" s="170"/>
      <c r="I26" s="170"/>
      <c r="J26" s="170"/>
      <c r="K26" s="6">
        <v>2018</v>
      </c>
      <c r="L26" s="7"/>
      <c r="M26" s="7"/>
      <c r="N26" s="7"/>
    </row>
    <row r="27" spans="1:14" s="1" customFormat="1" ht="39.950000000000003" customHeight="1" x14ac:dyDescent="0.2">
      <c r="A27" s="171"/>
      <c r="B27" s="170"/>
      <c r="C27" s="170"/>
      <c r="D27" s="168"/>
      <c r="E27" s="168"/>
      <c r="F27" s="168"/>
      <c r="G27" s="168"/>
      <c r="H27" s="170"/>
      <c r="I27" s="170"/>
      <c r="J27" s="170"/>
      <c r="K27" s="6">
        <v>2019</v>
      </c>
      <c r="L27" s="7"/>
      <c r="M27" s="7"/>
      <c r="N27" s="7"/>
    </row>
    <row r="28" spans="1:14" s="1" customFormat="1" ht="60" customHeight="1" x14ac:dyDescent="0.2">
      <c r="A28" s="171" t="s">
        <v>67</v>
      </c>
      <c r="B28" s="170"/>
      <c r="C28" s="170"/>
      <c r="D28" s="168"/>
      <c r="E28" s="168"/>
      <c r="F28" s="168"/>
      <c r="G28" s="168"/>
      <c r="H28" s="170"/>
      <c r="I28" s="170"/>
      <c r="J28" s="170"/>
      <c r="K28" s="6">
        <v>2018</v>
      </c>
      <c r="L28" s="7"/>
      <c r="M28" s="7"/>
      <c r="N28" s="7"/>
    </row>
    <row r="29" spans="1:14" s="1" customFormat="1" ht="60" customHeight="1" x14ac:dyDescent="0.2">
      <c r="A29" s="171"/>
      <c r="B29" s="170"/>
      <c r="C29" s="170"/>
      <c r="D29" s="168"/>
      <c r="E29" s="168"/>
      <c r="F29" s="168"/>
      <c r="G29" s="168"/>
      <c r="H29" s="170"/>
      <c r="I29" s="170"/>
      <c r="J29" s="170"/>
      <c r="K29" s="6">
        <v>2019</v>
      </c>
      <c r="L29" s="7"/>
      <c r="M29" s="7"/>
      <c r="N29" s="7"/>
    </row>
    <row r="30" spans="1:14" s="1" customFormat="1" ht="39.950000000000003" customHeight="1" x14ac:dyDescent="0.2">
      <c r="A30" s="171" t="s">
        <v>68</v>
      </c>
      <c r="B30" s="170"/>
      <c r="C30" s="170"/>
      <c r="D30" s="168"/>
      <c r="E30" s="168"/>
      <c r="F30" s="168"/>
      <c r="G30" s="168"/>
      <c r="H30" s="170"/>
      <c r="I30" s="170"/>
      <c r="J30" s="170"/>
      <c r="K30" s="6">
        <v>2018</v>
      </c>
      <c r="L30" s="7"/>
      <c r="M30" s="7"/>
      <c r="N30" s="7"/>
    </row>
    <row r="31" spans="1:14" s="1" customFormat="1" ht="39.950000000000003" customHeight="1" x14ac:dyDescent="0.2">
      <c r="A31" s="171"/>
      <c r="B31" s="170"/>
      <c r="C31" s="170"/>
      <c r="D31" s="168"/>
      <c r="E31" s="168"/>
      <c r="F31" s="168"/>
      <c r="G31" s="168"/>
      <c r="H31" s="170"/>
      <c r="I31" s="170"/>
      <c r="J31" s="170"/>
      <c r="K31" s="6">
        <v>2019</v>
      </c>
      <c r="L31" s="7"/>
      <c r="M31" s="7"/>
      <c r="N31" s="7"/>
    </row>
    <row r="32" spans="1:14" s="42" customFormat="1" ht="39.950000000000003" customHeight="1" x14ac:dyDescent="0.2">
      <c r="A32" s="171" t="s">
        <v>636</v>
      </c>
      <c r="B32" s="178" t="s">
        <v>637</v>
      </c>
      <c r="C32" s="178" t="s">
        <v>638</v>
      </c>
      <c r="D32" s="6" t="s">
        <v>355</v>
      </c>
      <c r="E32" s="6">
        <v>0</v>
      </c>
      <c r="F32" s="6" t="s">
        <v>355</v>
      </c>
      <c r="G32" s="54">
        <v>0</v>
      </c>
      <c r="H32" s="177" t="s">
        <v>639</v>
      </c>
      <c r="I32" s="178" t="s">
        <v>768</v>
      </c>
      <c r="J32" s="178" t="s">
        <v>640</v>
      </c>
      <c r="K32" s="6">
        <v>2018</v>
      </c>
      <c r="L32" s="7">
        <v>2.4</v>
      </c>
      <c r="M32" s="7">
        <v>0</v>
      </c>
      <c r="N32" s="7">
        <v>2.4</v>
      </c>
    </row>
    <row r="33" spans="1:14" s="42" customFormat="1" ht="39.950000000000003" customHeight="1" x14ac:dyDescent="0.2">
      <c r="A33" s="171"/>
      <c r="B33" s="178"/>
      <c r="C33" s="178"/>
      <c r="D33" s="6" t="s">
        <v>256</v>
      </c>
      <c r="E33" s="6">
        <v>1</v>
      </c>
      <c r="F33" s="6" t="s">
        <v>256</v>
      </c>
      <c r="G33" s="54">
        <v>1</v>
      </c>
      <c r="H33" s="177"/>
      <c r="I33" s="178"/>
      <c r="J33" s="178"/>
      <c r="K33" s="6">
        <v>2019</v>
      </c>
      <c r="L33" s="7">
        <v>1.2</v>
      </c>
      <c r="M33" s="7">
        <v>0</v>
      </c>
      <c r="N33" s="7">
        <v>1.2</v>
      </c>
    </row>
    <row r="34" spans="1:14" s="42" customFormat="1" ht="45" customHeight="1" x14ac:dyDescent="0.2">
      <c r="A34" s="178" t="s">
        <v>641</v>
      </c>
      <c r="B34" s="178" t="s">
        <v>642</v>
      </c>
      <c r="C34" s="178" t="s">
        <v>643</v>
      </c>
      <c r="D34" s="6">
        <v>0</v>
      </c>
      <c r="E34" s="6">
        <v>0</v>
      </c>
      <c r="F34" s="6">
        <v>0</v>
      </c>
      <c r="G34" s="54">
        <v>4</v>
      </c>
      <c r="H34" s="178" t="s">
        <v>769</v>
      </c>
      <c r="I34" s="178" t="s">
        <v>149</v>
      </c>
      <c r="J34" s="99"/>
      <c r="K34" s="6">
        <v>2018</v>
      </c>
      <c r="L34" s="7">
        <v>1.5</v>
      </c>
      <c r="M34" s="7">
        <v>0</v>
      </c>
      <c r="N34" s="7">
        <v>1.5</v>
      </c>
    </row>
    <row r="35" spans="1:14" s="42" customFormat="1" ht="45" customHeight="1" x14ac:dyDescent="0.2">
      <c r="A35" s="178"/>
      <c r="B35" s="178"/>
      <c r="C35" s="178"/>
      <c r="D35" s="6" t="s">
        <v>256</v>
      </c>
      <c r="E35" s="6">
        <v>3</v>
      </c>
      <c r="F35" s="6" t="s">
        <v>256</v>
      </c>
      <c r="G35" s="54">
        <v>4</v>
      </c>
      <c r="H35" s="178"/>
      <c r="I35" s="178"/>
      <c r="J35" s="99"/>
      <c r="K35" s="6">
        <v>2019</v>
      </c>
      <c r="L35" s="7">
        <v>2.16</v>
      </c>
      <c r="M35" s="7">
        <v>0</v>
      </c>
      <c r="N35" s="7">
        <v>2.16</v>
      </c>
    </row>
    <row r="36" spans="1:14" s="143" customFormat="1" ht="65.099999999999994" customHeight="1" x14ac:dyDescent="0.2">
      <c r="A36" s="171" t="s">
        <v>644</v>
      </c>
      <c r="B36" s="178" t="s">
        <v>645</v>
      </c>
      <c r="C36" s="171" t="s">
        <v>646</v>
      </c>
      <c r="D36" s="39" t="s">
        <v>355</v>
      </c>
      <c r="E36" s="10"/>
      <c r="F36" s="41" t="s">
        <v>355</v>
      </c>
      <c r="G36" s="54"/>
      <c r="H36" s="171" t="s">
        <v>647</v>
      </c>
      <c r="I36" s="171" t="s">
        <v>648</v>
      </c>
      <c r="J36" s="178" t="s">
        <v>724</v>
      </c>
      <c r="K36" s="6">
        <v>2018</v>
      </c>
      <c r="L36" s="7">
        <v>61</v>
      </c>
      <c r="M36" s="7">
        <v>0</v>
      </c>
      <c r="N36" s="7">
        <v>61</v>
      </c>
    </row>
    <row r="37" spans="1:14" s="42" customFormat="1" ht="65.099999999999994" customHeight="1" x14ac:dyDescent="0.2">
      <c r="A37" s="171"/>
      <c r="B37" s="178"/>
      <c r="C37" s="171"/>
      <c r="D37" s="39" t="s">
        <v>256</v>
      </c>
      <c r="E37" s="10">
        <v>1</v>
      </c>
      <c r="F37" s="41" t="s">
        <v>256</v>
      </c>
      <c r="G37" s="54">
        <v>1</v>
      </c>
      <c r="H37" s="171"/>
      <c r="I37" s="171"/>
      <c r="J37" s="177"/>
      <c r="K37" s="6">
        <v>2019</v>
      </c>
      <c r="L37" s="7">
        <v>1.8</v>
      </c>
      <c r="M37" s="7">
        <v>6</v>
      </c>
      <c r="N37" s="7">
        <v>1.2</v>
      </c>
    </row>
    <row r="38" spans="1:14" s="1" customFormat="1" ht="12.75" x14ac:dyDescent="0.2">
      <c r="A38" s="279" t="s">
        <v>69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</row>
    <row r="39" spans="1:14" s="1" customFormat="1" ht="22.5" customHeight="1" x14ac:dyDescent="0.2">
      <c r="A39" s="280" t="s">
        <v>70</v>
      </c>
      <c r="B39" s="281"/>
      <c r="C39" s="170"/>
      <c r="D39" s="283"/>
      <c r="E39" s="284"/>
      <c r="F39" s="283"/>
      <c r="G39" s="284"/>
      <c r="H39" s="170"/>
      <c r="I39" s="276"/>
      <c r="J39" s="276"/>
      <c r="K39" s="6">
        <v>2018</v>
      </c>
      <c r="L39" s="8"/>
      <c r="M39" s="8"/>
      <c r="N39" s="8"/>
    </row>
    <row r="40" spans="1:14" s="1" customFormat="1" ht="22.5" customHeight="1" x14ac:dyDescent="0.2">
      <c r="A40" s="280"/>
      <c r="B40" s="282"/>
      <c r="C40" s="170"/>
      <c r="D40" s="285"/>
      <c r="E40" s="286"/>
      <c r="F40" s="285"/>
      <c r="G40" s="286"/>
      <c r="H40" s="170"/>
      <c r="I40" s="277"/>
      <c r="J40" s="277"/>
      <c r="K40" s="6">
        <v>2019</v>
      </c>
      <c r="L40" s="8"/>
      <c r="M40" s="8"/>
      <c r="N40" s="8"/>
    </row>
    <row r="41" spans="1:14" s="1" customFormat="1" ht="12.75" x14ac:dyDescent="0.2">
      <c r="A41" s="127" t="s">
        <v>649</v>
      </c>
      <c r="B41" s="31"/>
      <c r="C41" s="25"/>
      <c r="D41" s="14"/>
      <c r="E41" s="24"/>
      <c r="F41" s="14"/>
      <c r="G41" s="24"/>
      <c r="H41" s="25"/>
      <c r="I41" s="28"/>
      <c r="J41" s="28"/>
      <c r="K41" s="11"/>
      <c r="L41" s="8"/>
      <c r="M41" s="25"/>
      <c r="N41" s="8"/>
    </row>
    <row r="42" spans="1:14" s="76" customFormat="1" ht="50.1" customHeight="1" x14ac:dyDescent="0.2">
      <c r="A42" s="273" t="s">
        <v>650</v>
      </c>
      <c r="B42" s="171" t="s">
        <v>651</v>
      </c>
      <c r="C42" s="287" t="s">
        <v>652</v>
      </c>
      <c r="D42" s="144" t="s">
        <v>355</v>
      </c>
      <c r="E42" s="144"/>
      <c r="F42" s="144"/>
      <c r="G42" s="144"/>
      <c r="H42" s="271" t="s">
        <v>212</v>
      </c>
      <c r="I42" s="274" t="s">
        <v>653</v>
      </c>
      <c r="J42" s="274" t="s">
        <v>765</v>
      </c>
      <c r="K42" s="152">
        <v>2018</v>
      </c>
      <c r="L42" s="146">
        <v>0.3</v>
      </c>
      <c r="M42" s="146">
        <v>0</v>
      </c>
      <c r="N42" s="146">
        <f>L42-M42</f>
        <v>0.3</v>
      </c>
    </row>
    <row r="43" spans="1:14" s="76" customFormat="1" ht="50.1" customHeight="1" x14ac:dyDescent="0.2">
      <c r="A43" s="273"/>
      <c r="B43" s="171"/>
      <c r="C43" s="287"/>
      <c r="D43" s="144" t="s">
        <v>256</v>
      </c>
      <c r="E43" s="144">
        <v>1</v>
      </c>
      <c r="F43" s="144" t="s">
        <v>256</v>
      </c>
      <c r="G43" s="144">
        <v>1</v>
      </c>
      <c r="H43" s="271"/>
      <c r="I43" s="274"/>
      <c r="J43" s="274"/>
      <c r="K43" s="152">
        <v>2019</v>
      </c>
      <c r="L43" s="146">
        <v>0.5</v>
      </c>
      <c r="M43" s="146">
        <v>0</v>
      </c>
      <c r="N43" s="146">
        <f>L43-M43</f>
        <v>0.5</v>
      </c>
    </row>
    <row r="44" spans="1:14" s="76" customFormat="1" ht="45" customHeight="1" x14ac:dyDescent="0.2">
      <c r="A44" s="273" t="s">
        <v>654</v>
      </c>
      <c r="B44" s="178" t="s">
        <v>655</v>
      </c>
      <c r="C44" s="274" t="s">
        <v>656</v>
      </c>
      <c r="D44" s="148" t="s">
        <v>355</v>
      </c>
      <c r="E44" s="157"/>
      <c r="F44" s="150"/>
      <c r="G44" s="155"/>
      <c r="H44" s="152"/>
      <c r="I44" s="178" t="s">
        <v>657</v>
      </c>
      <c r="J44" s="152"/>
      <c r="K44" s="150"/>
      <c r="L44" s="151"/>
      <c r="M44" s="150"/>
      <c r="N44" s="151"/>
    </row>
    <row r="45" spans="1:14" s="76" customFormat="1" ht="45" customHeight="1" x14ac:dyDescent="0.2">
      <c r="A45" s="273"/>
      <c r="B45" s="178"/>
      <c r="C45" s="274"/>
      <c r="D45" s="150" t="s">
        <v>256</v>
      </c>
      <c r="E45" s="158">
        <v>1</v>
      </c>
      <c r="F45" s="152" t="s">
        <v>355</v>
      </c>
      <c r="G45" s="144">
        <v>1</v>
      </c>
      <c r="H45" s="152" t="s">
        <v>212</v>
      </c>
      <c r="I45" s="178"/>
      <c r="J45" s="152" t="s">
        <v>151</v>
      </c>
      <c r="K45" s="152">
        <v>2018</v>
      </c>
      <c r="L45" s="151">
        <v>4.5</v>
      </c>
      <c r="M45" s="150">
        <v>0</v>
      </c>
      <c r="N45" s="151">
        <v>4.5</v>
      </c>
    </row>
    <row r="46" spans="1:14" s="76" customFormat="1" x14ac:dyDescent="0.2">
      <c r="A46" s="159" t="s">
        <v>305</v>
      </c>
      <c r="B46" s="160"/>
      <c r="C46" s="161"/>
      <c r="D46" s="154"/>
      <c r="E46" s="154"/>
      <c r="F46" s="162"/>
      <c r="G46" s="153"/>
      <c r="H46" s="149"/>
      <c r="I46" s="149"/>
      <c r="J46" s="149"/>
      <c r="K46" s="145"/>
      <c r="L46" s="147"/>
      <c r="M46" s="147"/>
      <c r="N46" s="147"/>
    </row>
    <row r="47" spans="1:14" s="76" customFormat="1" ht="27.6" customHeight="1" x14ac:dyDescent="0.2">
      <c r="A47" s="273" t="s">
        <v>658</v>
      </c>
      <c r="B47" s="273" t="s">
        <v>306</v>
      </c>
      <c r="C47" s="274" t="s">
        <v>307</v>
      </c>
      <c r="D47" s="271" t="s">
        <v>9</v>
      </c>
      <c r="E47" s="278"/>
      <c r="F47" s="271" t="s">
        <v>355</v>
      </c>
      <c r="G47" s="274"/>
      <c r="H47" s="274" t="s">
        <v>770</v>
      </c>
      <c r="I47" s="274" t="s">
        <v>308</v>
      </c>
      <c r="J47" s="274" t="s">
        <v>771</v>
      </c>
      <c r="K47" s="271">
        <v>2018</v>
      </c>
      <c r="L47" s="272">
        <v>0.25</v>
      </c>
      <c r="M47" s="271">
        <v>0</v>
      </c>
      <c r="N47" s="271">
        <v>0.25</v>
      </c>
    </row>
    <row r="48" spans="1:14" s="76" customFormat="1" ht="27.6" customHeight="1" x14ac:dyDescent="0.2">
      <c r="A48" s="273"/>
      <c r="B48" s="273"/>
      <c r="C48" s="274"/>
      <c r="D48" s="271"/>
      <c r="E48" s="278"/>
      <c r="F48" s="271"/>
      <c r="G48" s="274"/>
      <c r="H48" s="271"/>
      <c r="I48" s="274"/>
      <c r="J48" s="271"/>
      <c r="K48" s="271"/>
      <c r="L48" s="272"/>
      <c r="M48" s="271"/>
      <c r="N48" s="271"/>
    </row>
    <row r="49" spans="1:14" s="76" customFormat="1" ht="27.6" customHeight="1" x14ac:dyDescent="0.2">
      <c r="A49" s="273"/>
      <c r="B49" s="273"/>
      <c r="C49" s="274"/>
      <c r="D49" s="152" t="s">
        <v>8</v>
      </c>
      <c r="E49" s="26">
        <v>4</v>
      </c>
      <c r="F49" s="150" t="s">
        <v>256</v>
      </c>
      <c r="G49" s="148">
        <v>4</v>
      </c>
      <c r="H49" s="271"/>
      <c r="I49" s="274"/>
      <c r="J49" s="271"/>
      <c r="K49" s="271"/>
      <c r="L49" s="272"/>
      <c r="M49" s="271"/>
      <c r="N49" s="271"/>
    </row>
    <row r="50" spans="1:14" s="76" customFormat="1" ht="27.6" customHeight="1" x14ac:dyDescent="0.2">
      <c r="A50" s="273"/>
      <c r="B50" s="273"/>
      <c r="C50" s="274" t="s">
        <v>659</v>
      </c>
      <c r="D50" s="271" t="s">
        <v>9</v>
      </c>
      <c r="E50" s="275"/>
      <c r="F50" s="271" t="s">
        <v>355</v>
      </c>
      <c r="G50" s="274"/>
      <c r="H50" s="271"/>
      <c r="I50" s="274"/>
      <c r="J50" s="271"/>
      <c r="K50" s="150">
        <v>2019</v>
      </c>
      <c r="L50" s="151">
        <v>0.5</v>
      </c>
      <c r="M50" s="152">
        <v>0</v>
      </c>
      <c r="N50" s="152">
        <v>0.5</v>
      </c>
    </row>
    <row r="51" spans="1:14" s="76" customFormat="1" ht="27.6" customHeight="1" x14ac:dyDescent="0.2">
      <c r="A51" s="273"/>
      <c r="B51" s="273"/>
      <c r="C51" s="274"/>
      <c r="D51" s="271"/>
      <c r="E51" s="275"/>
      <c r="F51" s="271"/>
      <c r="G51" s="274"/>
      <c r="H51" s="271"/>
      <c r="I51" s="274"/>
      <c r="J51" s="274" t="s">
        <v>771</v>
      </c>
      <c r="K51" s="150">
        <v>2018</v>
      </c>
      <c r="L51" s="151">
        <v>0.25</v>
      </c>
      <c r="M51" s="152">
        <v>0</v>
      </c>
      <c r="N51" s="150">
        <v>0.25</v>
      </c>
    </row>
    <row r="52" spans="1:14" s="76" customFormat="1" ht="27.6" customHeight="1" x14ac:dyDescent="0.2">
      <c r="A52" s="273"/>
      <c r="B52" s="273"/>
      <c r="C52" s="274"/>
      <c r="D52" s="152" t="s">
        <v>8</v>
      </c>
      <c r="E52" s="163">
        <v>2646</v>
      </c>
      <c r="F52" s="150" t="s">
        <v>8</v>
      </c>
      <c r="G52" s="148">
        <v>3000</v>
      </c>
      <c r="H52" s="271"/>
      <c r="I52" s="274"/>
      <c r="J52" s="271"/>
      <c r="K52" s="150">
        <v>2019</v>
      </c>
      <c r="L52" s="151">
        <v>0.35</v>
      </c>
      <c r="M52" s="150">
        <v>0</v>
      </c>
      <c r="N52" s="150">
        <v>0.35</v>
      </c>
    </row>
    <row r="53" spans="1:14" s="76" customFormat="1" ht="39.950000000000003" customHeight="1" x14ac:dyDescent="0.2">
      <c r="A53" s="273" t="s">
        <v>660</v>
      </c>
      <c r="B53" s="273" t="s">
        <v>306</v>
      </c>
      <c r="C53" s="273" t="s">
        <v>309</v>
      </c>
      <c r="D53" s="152" t="s">
        <v>9</v>
      </c>
      <c r="E53" s="144"/>
      <c r="F53" s="271" t="s">
        <v>8</v>
      </c>
      <c r="G53" s="274" t="s">
        <v>772</v>
      </c>
      <c r="H53" s="274" t="s">
        <v>773</v>
      </c>
      <c r="I53" s="274" t="s">
        <v>308</v>
      </c>
      <c r="J53" s="274" t="s">
        <v>771</v>
      </c>
      <c r="K53" s="272"/>
      <c r="L53" s="272">
        <v>0.5</v>
      </c>
      <c r="M53" s="271">
        <v>0</v>
      </c>
      <c r="N53" s="292">
        <f>L53-M53</f>
        <v>0.5</v>
      </c>
    </row>
    <row r="54" spans="1:14" s="76" customFormat="1" ht="39.950000000000003" customHeight="1" x14ac:dyDescent="0.2">
      <c r="A54" s="273"/>
      <c r="B54" s="273"/>
      <c r="C54" s="273"/>
      <c r="D54" s="152" t="s">
        <v>8</v>
      </c>
      <c r="E54" s="164" t="s">
        <v>772</v>
      </c>
      <c r="F54" s="271"/>
      <c r="G54" s="274"/>
      <c r="H54" s="271"/>
      <c r="I54" s="274"/>
      <c r="J54" s="271"/>
      <c r="K54" s="272"/>
      <c r="L54" s="272"/>
      <c r="M54" s="271"/>
      <c r="N54" s="293"/>
    </row>
    <row r="55" spans="1:14" s="76" customFormat="1" ht="39.950000000000003" customHeight="1" x14ac:dyDescent="0.2">
      <c r="A55" s="273" t="s">
        <v>310</v>
      </c>
      <c r="B55" s="273" t="s">
        <v>306</v>
      </c>
      <c r="C55" s="273" t="s">
        <v>311</v>
      </c>
      <c r="D55" s="150" t="s">
        <v>9</v>
      </c>
      <c r="E55" s="155"/>
      <c r="F55" s="274" t="s">
        <v>8</v>
      </c>
      <c r="G55" s="274"/>
      <c r="H55" s="274" t="s">
        <v>773</v>
      </c>
      <c r="I55" s="274" t="s">
        <v>312</v>
      </c>
      <c r="J55" s="274" t="s">
        <v>771</v>
      </c>
      <c r="K55" s="271"/>
      <c r="L55" s="272">
        <v>0.75</v>
      </c>
      <c r="M55" s="271">
        <v>0</v>
      </c>
      <c r="N55" s="292">
        <f>L55-M55</f>
        <v>0.75</v>
      </c>
    </row>
    <row r="56" spans="1:14" s="76" customFormat="1" ht="39.950000000000003" customHeight="1" x14ac:dyDescent="0.2">
      <c r="A56" s="273"/>
      <c r="B56" s="273"/>
      <c r="C56" s="273"/>
      <c r="D56" s="152" t="s">
        <v>8</v>
      </c>
      <c r="E56" s="158" t="s">
        <v>774</v>
      </c>
      <c r="F56" s="274"/>
      <c r="G56" s="274"/>
      <c r="H56" s="271"/>
      <c r="I56" s="274"/>
      <c r="J56" s="271"/>
      <c r="K56" s="271"/>
      <c r="L56" s="272"/>
      <c r="M56" s="271"/>
      <c r="N56" s="293"/>
    </row>
    <row r="57" spans="1:14" s="76" customFormat="1" ht="39.950000000000003" customHeight="1" x14ac:dyDescent="0.2">
      <c r="A57" s="273" t="s">
        <v>313</v>
      </c>
      <c r="B57" s="273" t="s">
        <v>314</v>
      </c>
      <c r="C57" s="273" t="s">
        <v>315</v>
      </c>
      <c r="D57" s="152" t="s">
        <v>9</v>
      </c>
      <c r="E57" s="144"/>
      <c r="F57" s="271" t="s">
        <v>8</v>
      </c>
      <c r="G57" s="274" t="s">
        <v>316</v>
      </c>
      <c r="H57" s="274" t="s">
        <v>776</v>
      </c>
      <c r="I57" s="274" t="s">
        <v>308</v>
      </c>
      <c r="J57" s="274" t="s">
        <v>771</v>
      </c>
      <c r="K57" s="271"/>
      <c r="L57" s="294">
        <v>1.5</v>
      </c>
      <c r="M57" s="296">
        <v>0</v>
      </c>
      <c r="N57" s="292">
        <f>L57-M57</f>
        <v>1.5</v>
      </c>
    </row>
    <row r="58" spans="1:14" s="76" customFormat="1" ht="39.950000000000003" customHeight="1" x14ac:dyDescent="0.2">
      <c r="A58" s="273"/>
      <c r="B58" s="273"/>
      <c r="C58" s="273"/>
      <c r="D58" s="152" t="s">
        <v>8</v>
      </c>
      <c r="E58" s="167" t="s">
        <v>775</v>
      </c>
      <c r="F58" s="271"/>
      <c r="G58" s="274"/>
      <c r="H58" s="271"/>
      <c r="I58" s="274"/>
      <c r="J58" s="271"/>
      <c r="K58" s="271"/>
      <c r="L58" s="295"/>
      <c r="M58" s="293"/>
      <c r="N58" s="293"/>
    </row>
    <row r="59" spans="1:14" s="76" customFormat="1" ht="50.1" customHeight="1" x14ac:dyDescent="0.2">
      <c r="A59" s="273" t="s">
        <v>317</v>
      </c>
      <c r="B59" s="273" t="s">
        <v>318</v>
      </c>
      <c r="C59" s="273" t="s">
        <v>319</v>
      </c>
      <c r="D59" s="152" t="s">
        <v>9</v>
      </c>
      <c r="E59" s="144"/>
      <c r="F59" s="271" t="s">
        <v>8</v>
      </c>
      <c r="G59" s="274" t="s">
        <v>772</v>
      </c>
      <c r="H59" s="167" t="s">
        <v>777</v>
      </c>
      <c r="I59" s="157" t="s">
        <v>308</v>
      </c>
      <c r="J59" s="158" t="s">
        <v>771</v>
      </c>
      <c r="K59" s="152"/>
      <c r="L59" s="151"/>
      <c r="M59" s="150"/>
      <c r="N59" s="146"/>
    </row>
    <row r="60" spans="1:14" s="76" customFormat="1" ht="50.1" customHeight="1" x14ac:dyDescent="0.2">
      <c r="A60" s="273"/>
      <c r="B60" s="273"/>
      <c r="C60" s="273"/>
      <c r="D60" s="152" t="s">
        <v>8</v>
      </c>
      <c r="E60" s="158" t="s">
        <v>320</v>
      </c>
      <c r="F60" s="271"/>
      <c r="G60" s="274"/>
      <c r="H60" s="156"/>
      <c r="I60" s="157"/>
      <c r="J60" s="156"/>
      <c r="K60" s="152"/>
      <c r="L60" s="146"/>
      <c r="M60" s="146"/>
      <c r="N60" s="146"/>
    </row>
    <row r="61" spans="1:14" x14ac:dyDescent="0.2">
      <c r="A61" s="132" t="s">
        <v>664</v>
      </c>
      <c r="B61" s="133"/>
      <c r="C61" s="134"/>
      <c r="D61" s="135"/>
      <c r="E61" s="128"/>
      <c r="F61" s="135"/>
      <c r="G61" s="128"/>
      <c r="H61" s="136"/>
      <c r="I61" s="130"/>
      <c r="J61" s="131"/>
      <c r="K61" s="129"/>
      <c r="L61" s="137"/>
      <c r="M61" s="137"/>
      <c r="N61" s="137"/>
    </row>
    <row r="62" spans="1:14" s="76" customFormat="1" ht="39.950000000000003" customHeight="1" x14ac:dyDescent="0.2">
      <c r="A62" s="187" t="s">
        <v>661</v>
      </c>
      <c r="B62" s="197" t="s">
        <v>322</v>
      </c>
      <c r="C62" s="187" t="s">
        <v>323</v>
      </c>
      <c r="D62" s="150" t="s">
        <v>9</v>
      </c>
      <c r="E62" s="150"/>
      <c r="F62" s="150" t="s">
        <v>9</v>
      </c>
      <c r="G62" s="271">
        <v>1500</v>
      </c>
      <c r="H62" s="202" t="s">
        <v>778</v>
      </c>
      <c r="I62" s="202" t="s">
        <v>321</v>
      </c>
      <c r="J62" s="271" t="s">
        <v>151</v>
      </c>
      <c r="K62" s="296"/>
      <c r="L62" s="272">
        <v>0.85</v>
      </c>
      <c r="M62" s="271">
        <v>0</v>
      </c>
      <c r="N62" s="292">
        <f>L62-M62</f>
        <v>0.85</v>
      </c>
    </row>
    <row r="63" spans="1:14" s="76" customFormat="1" ht="39.950000000000003" customHeight="1" x14ac:dyDescent="0.2">
      <c r="A63" s="187"/>
      <c r="B63" s="197"/>
      <c r="C63" s="187"/>
      <c r="D63" s="150" t="s">
        <v>8</v>
      </c>
      <c r="E63" s="152">
        <v>1250</v>
      </c>
      <c r="F63" s="150" t="s">
        <v>8</v>
      </c>
      <c r="G63" s="271"/>
      <c r="H63" s="202"/>
      <c r="I63" s="202"/>
      <c r="J63" s="271"/>
      <c r="K63" s="293"/>
      <c r="L63" s="272"/>
      <c r="M63" s="271"/>
      <c r="N63" s="293"/>
    </row>
  </sheetData>
  <mergeCells count="196">
    <mergeCell ref="N53:N54"/>
    <mergeCell ref="N55:N56"/>
    <mergeCell ref="L57:L58"/>
    <mergeCell ref="M57:M58"/>
    <mergeCell ref="N57:N58"/>
    <mergeCell ref="N62:N63"/>
    <mergeCell ref="H7:H8"/>
    <mergeCell ref="I7:I8"/>
    <mergeCell ref="J7:J8"/>
    <mergeCell ref="D5:E5"/>
    <mergeCell ref="F5:G5"/>
    <mergeCell ref="A2:N2"/>
    <mergeCell ref="A3:A5"/>
    <mergeCell ref="B3:B5"/>
    <mergeCell ref="C3:C5"/>
    <mergeCell ref="D3:G4"/>
    <mergeCell ref="H3:H5"/>
    <mergeCell ref="I3:N3"/>
    <mergeCell ref="I4:I5"/>
    <mergeCell ref="J4:J5"/>
    <mergeCell ref="K4:N4"/>
    <mergeCell ref="A7:A8"/>
    <mergeCell ref="B7:B8"/>
    <mergeCell ref="C7:C8"/>
    <mergeCell ref="D7:E8"/>
    <mergeCell ref="F7:G8"/>
    <mergeCell ref="A30:A31"/>
    <mergeCell ref="B30:B31"/>
    <mergeCell ref="C30:C31"/>
    <mergeCell ref="D30:E31"/>
    <mergeCell ref="F30:G31"/>
    <mergeCell ref="A28:A29"/>
    <mergeCell ref="B28:B29"/>
    <mergeCell ref="C28:C29"/>
    <mergeCell ref="D28:E29"/>
    <mergeCell ref="F28:G29"/>
    <mergeCell ref="C18:C19"/>
    <mergeCell ref="A14:A15"/>
    <mergeCell ref="B14:B15"/>
    <mergeCell ref="C14:C15"/>
    <mergeCell ref="A10:A11"/>
    <mergeCell ref="B10:B11"/>
    <mergeCell ref="C10:C11"/>
    <mergeCell ref="D10:E11"/>
    <mergeCell ref="F10:G11"/>
    <mergeCell ref="H10:H11"/>
    <mergeCell ref="I10:I11"/>
    <mergeCell ref="J10:J11"/>
    <mergeCell ref="A12:A13"/>
    <mergeCell ref="B12:B13"/>
    <mergeCell ref="C12:C13"/>
    <mergeCell ref="H12:H13"/>
    <mergeCell ref="I12:I13"/>
    <mergeCell ref="J12:J13"/>
    <mergeCell ref="I14:I15"/>
    <mergeCell ref="J14:J15"/>
    <mergeCell ref="A16:A23"/>
    <mergeCell ref="B16:B23"/>
    <mergeCell ref="C16:C17"/>
    <mergeCell ref="H16:H17"/>
    <mergeCell ref="I16:I17"/>
    <mergeCell ref="J16:J17"/>
    <mergeCell ref="H18:H21"/>
    <mergeCell ref="I18:I19"/>
    <mergeCell ref="J18:J19"/>
    <mergeCell ref="H14:H15"/>
    <mergeCell ref="H22:H23"/>
    <mergeCell ref="I22:I23"/>
    <mergeCell ref="J22:J23"/>
    <mergeCell ref="D24:E25"/>
    <mergeCell ref="F24:G25"/>
    <mergeCell ref="H24:H25"/>
    <mergeCell ref="C22:C23"/>
    <mergeCell ref="I20:I21"/>
    <mergeCell ref="J20:J21"/>
    <mergeCell ref="C20:C21"/>
    <mergeCell ref="I24:I25"/>
    <mergeCell ref="A32:A33"/>
    <mergeCell ref="B32:B33"/>
    <mergeCell ref="C32:C33"/>
    <mergeCell ref="H32:H33"/>
    <mergeCell ref="I32:I33"/>
    <mergeCell ref="I30:I31"/>
    <mergeCell ref="A24:A25"/>
    <mergeCell ref="B24:B25"/>
    <mergeCell ref="C24:C25"/>
    <mergeCell ref="J32:J33"/>
    <mergeCell ref="J24:J25"/>
    <mergeCell ref="A26:A27"/>
    <mergeCell ref="B26:B27"/>
    <mergeCell ref="C26:C27"/>
    <mergeCell ref="D26:E27"/>
    <mergeCell ref="F26:G27"/>
    <mergeCell ref="H26:H27"/>
    <mergeCell ref="I26:I27"/>
    <mergeCell ref="J26:J27"/>
    <mergeCell ref="J30:J31"/>
    <mergeCell ref="H30:H31"/>
    <mergeCell ref="H28:H29"/>
    <mergeCell ref="I28:I29"/>
    <mergeCell ref="J28:J29"/>
    <mergeCell ref="A34:A35"/>
    <mergeCell ref="B34:B35"/>
    <mergeCell ref="C34:C35"/>
    <mergeCell ref="H34:H35"/>
    <mergeCell ref="I34:I35"/>
    <mergeCell ref="A36:A37"/>
    <mergeCell ref="B36:B37"/>
    <mergeCell ref="C36:C37"/>
    <mergeCell ref="H36:H37"/>
    <mergeCell ref="I36:I37"/>
    <mergeCell ref="A42:A43"/>
    <mergeCell ref="B42:B43"/>
    <mergeCell ref="C42:C43"/>
    <mergeCell ref="H42:H43"/>
    <mergeCell ref="I42:I43"/>
    <mergeCell ref="J42:J43"/>
    <mergeCell ref="J36:J37"/>
    <mergeCell ref="A38:N38"/>
    <mergeCell ref="A39:A40"/>
    <mergeCell ref="B39:B40"/>
    <mergeCell ref="C39:C40"/>
    <mergeCell ref="D39:E40"/>
    <mergeCell ref="F39:G40"/>
    <mergeCell ref="H39:H40"/>
    <mergeCell ref="I39:I40"/>
    <mergeCell ref="J39:J40"/>
    <mergeCell ref="A44:A45"/>
    <mergeCell ref="B44:B45"/>
    <mergeCell ref="C44:C45"/>
    <mergeCell ref="I44:I45"/>
    <mergeCell ref="A47:A52"/>
    <mergeCell ref="B47:B52"/>
    <mergeCell ref="C47:C49"/>
    <mergeCell ref="D47:D48"/>
    <mergeCell ref="E47:E48"/>
    <mergeCell ref="F47:F48"/>
    <mergeCell ref="M47:M49"/>
    <mergeCell ref="N47:N49"/>
    <mergeCell ref="C50:C52"/>
    <mergeCell ref="D50:D51"/>
    <mergeCell ref="E50:E51"/>
    <mergeCell ref="F50:F51"/>
    <mergeCell ref="G50:G51"/>
    <mergeCell ref="J51:J52"/>
    <mergeCell ref="G47:G48"/>
    <mergeCell ref="H47:H52"/>
    <mergeCell ref="I47:I52"/>
    <mergeCell ref="J47:J50"/>
    <mergeCell ref="K47:K49"/>
    <mergeCell ref="L47:L49"/>
    <mergeCell ref="M53:M54"/>
    <mergeCell ref="H53:H54"/>
    <mergeCell ref="J53:J54"/>
    <mergeCell ref="K53:K54"/>
    <mergeCell ref="L53:L54"/>
    <mergeCell ref="C55:C56"/>
    <mergeCell ref="F55:F56"/>
    <mergeCell ref="H55:H56"/>
    <mergeCell ref="A53:A54"/>
    <mergeCell ref="B53:B54"/>
    <mergeCell ref="C53:C54"/>
    <mergeCell ref="F53:F54"/>
    <mergeCell ref="G53:G56"/>
    <mergeCell ref="A57:A58"/>
    <mergeCell ref="B57:B58"/>
    <mergeCell ref="C57:C58"/>
    <mergeCell ref="F57:F58"/>
    <mergeCell ref="G57:G58"/>
    <mergeCell ref="I53:I54"/>
    <mergeCell ref="H57:H58"/>
    <mergeCell ref="I57:I58"/>
    <mergeCell ref="A55:A56"/>
    <mergeCell ref="B55:B56"/>
    <mergeCell ref="J57:J58"/>
    <mergeCell ref="K57:K58"/>
    <mergeCell ref="I55:I56"/>
    <mergeCell ref="J55:J56"/>
    <mergeCell ref="K55:K56"/>
    <mergeCell ref="L55:L56"/>
    <mergeCell ref="M55:M56"/>
    <mergeCell ref="I62:I63"/>
    <mergeCell ref="J62:J63"/>
    <mergeCell ref="L62:L63"/>
    <mergeCell ref="M62:M63"/>
    <mergeCell ref="A59:A60"/>
    <mergeCell ref="B59:B60"/>
    <mergeCell ref="C59:C60"/>
    <mergeCell ref="F59:F60"/>
    <mergeCell ref="G59:G60"/>
    <mergeCell ref="K62:K63"/>
    <mergeCell ref="A62:A63"/>
    <mergeCell ref="B62:B63"/>
    <mergeCell ref="C62:C63"/>
    <mergeCell ref="G62:G63"/>
    <mergeCell ref="H62:H63"/>
  </mergeCells>
  <printOptions horizontalCentered="1" verticalCentered="1"/>
  <pageMargins left="0.2" right="0.2" top="0.3" bottom="0.3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RA 1</vt:lpstr>
      <vt:lpstr>RA 2</vt:lpstr>
      <vt:lpstr>RA 3</vt:lpstr>
      <vt:lpstr>RA 4</vt:lpstr>
      <vt:lpstr>RA 5</vt:lpstr>
      <vt:lpstr>'RA 1'!Print_Titles</vt:lpstr>
      <vt:lpstr>'RA 2'!Print_Titles</vt:lpstr>
      <vt:lpstr>'RA 3'!Print_Titles</vt:lpstr>
      <vt:lpstr>'RA 4'!Print_Titles</vt:lpstr>
      <vt:lpstr>'RA 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Zavale</dc:creator>
  <cp:lastModifiedBy>Zavale</cp:lastModifiedBy>
  <cp:lastPrinted>2018-05-07T05:45:02Z</cp:lastPrinted>
  <dcterms:created xsi:type="dcterms:W3CDTF">2018-03-07T03:40:40Z</dcterms:created>
  <dcterms:modified xsi:type="dcterms:W3CDTF">2018-05-07T05:50:12Z</dcterms:modified>
</cp:coreProperties>
</file>